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95" windowHeight="8700" tabRatio="969" activeTab="4"/>
  </bookViews>
  <sheets>
    <sheet name="Índex" sheetId="1" r:id="rId1"/>
    <sheet name="RESUM CAPÍTOLS" sheetId="2" r:id="rId2"/>
    <sheet name="ORGÀNIC I REGIDORIES" sheetId="3" r:id="rId3"/>
    <sheet name="Despeses ECONÒMICA" sheetId="4" r:id="rId4"/>
    <sheet name="Despeses PROGRAMES" sheetId="5" r:id="rId5"/>
    <sheet name="Ingressos ECO" sheetId="6" r:id="rId6"/>
    <sheet name="Inversions" sheetId="7" r:id="rId7"/>
    <sheet name="Regla de la despesa" sheetId="8" r:id="rId8"/>
    <sheet name="Resum per capítols EB-EN-EP" sheetId="9" r:id="rId9"/>
    <sheet name="Pressupost SET" sheetId="10" r:id="rId10"/>
  </sheets>
  <externalReferences>
    <externalReference r:id="rId13"/>
    <externalReference r:id="rId14"/>
  </externalReferences>
  <definedNames>
    <definedName name="_xlnm._FilterDatabase" localSheetId="3" hidden="1">'Despeses ECONÒMICA'!$B$8:$G$417</definedName>
    <definedName name="_xlnm._FilterDatabase" localSheetId="4" hidden="1">'Despeses PROGRAMES'!$B$8:$G$505</definedName>
    <definedName name="_xlnm.Print_Area" localSheetId="3">'Despeses ECONÒMICA'!$C$2:$G$417</definedName>
    <definedName name="_xlnm.Print_Area" localSheetId="4">'Despeses PROGRAMES'!$C$2:$G$502</definedName>
    <definedName name="_xlnm.Print_Area" localSheetId="0">'Índex'!$B$2:$B$20</definedName>
    <definedName name="_xlnm.Print_Area" localSheetId="5">'Ingressos ECO'!$A$1:$D$118</definedName>
    <definedName name="_xlnm.Print_Area" localSheetId="6">'Inversions'!$A$3:$M$61</definedName>
    <definedName name="_xlnm.Print_Area" localSheetId="2">'ORGÀNIC I REGIDORIES'!$A$2:$E$34</definedName>
    <definedName name="_xlnm.Print_Area" localSheetId="9">'Pressupost SET'!$A$1:$D$44</definedName>
    <definedName name="_xlnm.Print_Area" localSheetId="1">'RESUM CAPÍTOLS'!$B$2:$E$24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 localSheetId="3">IF('Despeses ECONÒMICA'!Values_Entered,Header_Row+'Despeses ECONÒMICA'!Number_of_Payments,Header_Row)</definedName>
    <definedName name="Last_Row" localSheetId="4">IF('Despeses PROGRAMES'!Values_Entered,Header_Row+'Despeses PROGRAMES'!Number_of_Payments,Header_Row)</definedName>
    <definedName name="Last_Row" localSheetId="6">IF('Inversions'!Values_Entered,Header_Row+'Inversions'!Number_of_Payments,Header_Row)</definedName>
    <definedName name="Last_Row" localSheetId="9">IF('Pressupost SET'!Values_Entered,Header_Row+'Pressupost SET'!Number_of_Payments,Header_Row)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 localSheetId="3">MATCH(0.01,End_Bal,-1)+1</definedName>
    <definedName name="Number_of_Payments" localSheetId="4">MATCH(0.01,End_Bal,-1)+1</definedName>
    <definedName name="Number_of_Payments" localSheetId="6">MATCH(0.01,End_Bal,-1)+1</definedName>
    <definedName name="Number_of_Payments" localSheetId="9">MATCH(0.01,End_Bal,-1)+1</definedName>
    <definedName name="Number_of_Payments">MATCH(0.01,End_Bal,-1)+1</definedName>
    <definedName name="Pay_Date">#REF!</definedName>
    <definedName name="Pay_Num">#REF!</definedName>
    <definedName name="Payment_Date" localSheetId="3">DATE(YEAR(Loan_Start),MONTH(Loan_Start)+Payment_Number,DAY(Loan_Start))</definedName>
    <definedName name="Payment_Date" localSheetId="4">DATE(YEAR(Loan_Start),MONTH(Loan_Start)+Payment_Number,DAY(Loan_Start))</definedName>
    <definedName name="Payment_Date" localSheetId="6">DATE(YEAR(Loan_Start),MONTH(Loan_Start)+Payment_Number,DAY(Loan_Start))</definedName>
    <definedName name="Payment_Date" localSheetId="9">DATE(YEAR(Loan_Start),MONTH(Loan_Start)+Payment_Number,DAY(Loan_Start))</definedName>
    <definedName name="Payment_Date">DATE(YEAR(Loan_Start),MONTH(Loan_Start)+Payment_Number,DAY(Loan_Start))</definedName>
    <definedName name="Princ">#REF!</definedName>
    <definedName name="Print_Area_Reset" localSheetId="3">OFFSET(Full_Print,0,0,'Despeses ECONÒMICA'!Last_Row)</definedName>
    <definedName name="Print_Area_Reset" localSheetId="4">OFFSET(Full_Print,0,0,'Despeses PROGRAMES'!Last_Row)</definedName>
    <definedName name="Print_Area_Reset" localSheetId="6">OFFSET(Full_Print,0,0,'Inversions'!Last_Row)</definedName>
    <definedName name="Print_Area_Reset" localSheetId="9">OFFSET(Full_Print,0,0,'Pressupost SET'!Last_Row)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3">'Despeses ECONÒMICA'!$4:$8</definedName>
    <definedName name="_xlnm.Print_Titles" localSheetId="4">'Despeses PROGRAMES'!$4:$8</definedName>
    <definedName name="_xlnm.Print_Titles" localSheetId="5">'Ingressos ECO'!$4:$8</definedName>
    <definedName name="_xlnm.Print_Titles" localSheetId="9">'Pressupost SET'!$1:$1</definedName>
    <definedName name="Total_Interest">#REF!</definedName>
    <definedName name="Total_Pay">#REF!</definedName>
    <definedName name="Total_Payment" localSheetId="3">Scheduled_Payment+Extra_Payment</definedName>
    <definedName name="Total_Payment" localSheetId="4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 localSheetId="9">IF(Loan_Amount*Interest_Rate*Loan_Years*Loan_Start&gt;0,1,0)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<sst xmlns="http://schemas.openxmlformats.org/spreadsheetml/2006/main" count="1319" uniqueCount="768">
  <si>
    <t>OPA 2014 A APLICAR 2015 MANTENIMENTS CULTURA</t>
  </si>
  <si>
    <t>OPA 2014 A APLICAR 2015 MANTENIMENTS ENSENYAMENT</t>
  </si>
  <si>
    <t>SUBVENCIÓ DIBA: VENTADES</t>
  </si>
  <si>
    <t>CONSERVACIÓ VENTADES</t>
  </si>
  <si>
    <t>MANTENIMENT DE LA SENYALITZACIÓ VIÀRIA</t>
  </si>
  <si>
    <t>SUBVENCIÓ DIBA: AJUTS DE MENJADOR ENSENYAMENT</t>
  </si>
  <si>
    <t>APORTACIÓ MANCOMUNITAT VALL DEL TENES 25% APORTACIÓ NO REALITZADA 2014 + INTERESSOS</t>
  </si>
  <si>
    <t>Pressupost 2015</t>
  </si>
  <si>
    <t>COST TOTAL DE L'ACTUACIÓ</t>
  </si>
  <si>
    <t>ANNEX D'INVERSIONS PRESSUPOST 2015</t>
  </si>
  <si>
    <t>PRESTACIO SERVEI CONTROL SEMAFÒRIC I VELOCITAT</t>
  </si>
  <si>
    <t>RÈNTING FOTOCOPIADORA AJUNTAMENT I S.TÈCNICS</t>
  </si>
  <si>
    <t>SUBVENCIONS ESPORTS (FUTBOL SALA): CLUB ESPORTIU ATLÈTIC FUTBOL SALA SANTA EULÀLIA</t>
  </si>
  <si>
    <t>SERVEI NETEJA EXTRA ALTRES EDICIFICIS NOVA LICITACIÓ</t>
  </si>
  <si>
    <t>OPA 2014 A APLICAR 2015 MATERIAL INFORMÀTIC</t>
  </si>
  <si>
    <t>OPA 2014 A APLICAR 2015 ENERGIA ELÈCTRICA VIA PÚBLICA</t>
  </si>
  <si>
    <t>INTERESSOS REPERCUTITS CRESIDUVO</t>
  </si>
  <si>
    <t>ANUARI 2015</t>
  </si>
  <si>
    <t>APLICACIÓ INFORMÀTICA DE VIA PÚBLICA</t>
  </si>
  <si>
    <t>+ OPAs no aplicades de l'any</t>
  </si>
  <si>
    <t>INGRESSOS DIVERSOS FINALISTES DE JOVENTUT</t>
  </si>
  <si>
    <t>CANONADA XARXA CLAVEGUERAM TORRENT DE LES 3 PEDRES</t>
  </si>
  <si>
    <t>SUBVENCIÓ DIBA: ESCOLA BRESSOL CURS 2014-2015</t>
  </si>
  <si>
    <t>SUBVENCIÓ DIBA: LÍNIA SUPORT REACTIVACIÓ ECONÒMICA LOCAL</t>
  </si>
  <si>
    <t>SUBVENCIÓ DIBA: SUPORT OCUPACIÓ LOCAL</t>
  </si>
  <si>
    <t>SUBVENCIÓ DIBA: FINANÇAMENT PLANS OCUPACIÓ (50% RESTANT)</t>
  </si>
  <si>
    <t>SUBVENCIONS GRUPS ACTIVITATS ESPORTIVES</t>
  </si>
  <si>
    <t xml:space="preserve">SUBVENCIÓ DIBA: URGÈNCIA SOCIAL </t>
  </si>
  <si>
    <t>CONVENI APINDEP. LLICÈNCIES 2010</t>
  </si>
  <si>
    <t>INTERESSOS BARNASFALT  2015</t>
  </si>
  <si>
    <t>OPA 2014 A APLICAR 2015 GESTIÓ RECURSOS HUMANS</t>
  </si>
  <si>
    <t>913006</t>
  </si>
  <si>
    <t>913008</t>
  </si>
  <si>
    <t>913009</t>
  </si>
  <si>
    <t>913010</t>
  </si>
  <si>
    <t>913011</t>
  </si>
  <si>
    <t>913012</t>
  </si>
  <si>
    <t>913014</t>
  </si>
  <si>
    <t>913015</t>
  </si>
  <si>
    <t>913016</t>
  </si>
  <si>
    <t>913017</t>
  </si>
  <si>
    <t>913018</t>
  </si>
  <si>
    <t>913019</t>
  </si>
  <si>
    <t>913020</t>
  </si>
  <si>
    <t>913021</t>
  </si>
  <si>
    <t>913022</t>
  </si>
  <si>
    <t>913026</t>
  </si>
  <si>
    <t>SUBVENCIONS ESPORTS (BÀSQUET). CLUB ESCOLA BÀSQUET RONÇANA</t>
  </si>
  <si>
    <t>Vicenç Fuertes i Bergua</t>
  </si>
  <si>
    <t>Serveis Municipals, Obres, Mobilitat i Festes</t>
  </si>
  <si>
    <t xml:space="preserve">Medi Ambient i Comunicació </t>
  </si>
  <si>
    <t>SEGURETAT SOCIAL  INFORMACIÓ BÀSICA I ESTADÍSTICA</t>
  </si>
  <si>
    <t>SEGURETAT SOCIAL ATENCIÓ ALS CIUTADANS</t>
  </si>
  <si>
    <t>PLANS OCUPACIÓ</t>
  </si>
  <si>
    <t>QUOTA SINDICAL</t>
  </si>
  <si>
    <t>LLOGUER PUNT D'INFORMACIÓ JUVENIL (PIJ)</t>
  </si>
  <si>
    <t>LLOGUER PIS FM</t>
  </si>
  <si>
    <t>LLOGUER IMMOBLE: ORGT</t>
  </si>
  <si>
    <t>CONSERVACIÓ I MANTENIMENT. NETEJA VIÀRIA</t>
  </si>
  <si>
    <t>CONSERVACIÓ I MANTENIMENT FOTOVOLTÀIQUES PAVELLÓ</t>
  </si>
  <si>
    <t>CONSERVACIÓ I MANTENIMENT FOTOVOLTÀIQUES FÀBRICA</t>
  </si>
  <si>
    <t>CONSERVACIÓ I MANTENIMENT JARDINS CAP I BIBLIOTECA</t>
  </si>
  <si>
    <t>CONSERVACIÓ I MANTENIMENT POLÍGON</t>
  </si>
  <si>
    <t>MATERIAL ORDINARI D'OFICINA BIBLIOTECA</t>
  </si>
  <si>
    <t>RÈNTING FOTOCOPIADORA CC LA FÀBRICA</t>
  </si>
  <si>
    <t>DESPESES AMPLIABLES PROTECTORA</t>
  </si>
  <si>
    <t xml:space="preserve">DESPESES AMPLIABLES PROGRAMA DE SALUT ESCOLAR </t>
  </si>
  <si>
    <t xml:space="preserve">TELEFONIA AJUNTAMENT. </t>
  </si>
  <si>
    <t>DINAMITZACIÓ GENT GRAN</t>
  </si>
  <si>
    <t>CULTURA. LA FÀBRICA. ACTIVITATS AMB FINANÇAMENT FINALISTA</t>
  </si>
  <si>
    <t>COST LLICÈNCIA ITEC</t>
  </si>
  <si>
    <t>ACCIÓ SOCIAL: CASALS PER INFANTS I JOVES</t>
  </si>
  <si>
    <t>ACCIÓ SOCIAL: ATENCIÓ MENORS EN SITUACIÓ DE RISC</t>
  </si>
  <si>
    <t>ACCIÓ SOCIAL: PREVENCIÓ DROGODEPENDÈNCIES</t>
  </si>
  <si>
    <t>ACCIÓ SOCIAL: ACTES PROMOCIÓ DE LA DONA</t>
  </si>
  <si>
    <t>APORTACIÓ CALDES CONVENI ESCOMBRARIES CAN MASPONS</t>
  </si>
  <si>
    <t>APORTACIÓ CC CONVENI INTERADMINISTRATIU</t>
  </si>
  <si>
    <t>DEPARTAMENT DE JOVENTUT. CONVENI CC ASSESSORIA LABORAL</t>
  </si>
  <si>
    <t>APORTACIÓ ASSOCIACIÓ DE MUNICIPIS PER LA INDEPENDÈNCIA</t>
  </si>
  <si>
    <t>APORTACIÓ CONVENI PREVENCIÓ I EXTINCIÓ INCENDIS ADF ALZINA</t>
  </si>
  <si>
    <t>APORTACIÓ AL CONSELL COMARCAL ADDENDA I PIA SERVEIS SOCIALS</t>
  </si>
  <si>
    <t>SUBVENCIÓ COMUNICACIÓ LOCAL (SET COMUNICACIÓ)</t>
  </si>
  <si>
    <t>SUBVENCIONS URGÈNCIA SOCIAL EMBARGAMENTS VIVENDES</t>
  </si>
  <si>
    <t>CONVENI DE COL·LABORACIÓ CAÇADORS</t>
  </si>
  <si>
    <t>APORTACIÓ COMISSIÓ DE COLORS FESTA MAJOR</t>
  </si>
  <si>
    <t>APORTACIÓ COLLA DE COLORS GROC FESTA MAJOR</t>
  </si>
  <si>
    <t>APORTACIÓ COLLA DE COLORS VERD FESTA MAJOR</t>
  </si>
  <si>
    <t>APORTACIÓ COLLA DE COLORS BLAU FESTA MAJOR</t>
  </si>
  <si>
    <t>APORTACIÓ COLLA DE COLORS VERMELL FESTA MAJOR</t>
  </si>
  <si>
    <t>ASFALTAT ACCÉS AL POLÍGON DE CAN MAGRE</t>
  </si>
  <si>
    <t>CAMÍ DELS AMETLLERS</t>
  </si>
  <si>
    <t>SKATE PARK</t>
  </si>
  <si>
    <t>CONSOLIDACIÓ TALÚS CAMÍ DE CALDES</t>
  </si>
  <si>
    <t>SENYALITZACIÓ VIÀRIA HORITZONTAL</t>
  </si>
  <si>
    <t>REFORMA I ARRANJAMENTS SANT SIMPLE</t>
  </si>
  <si>
    <t>ADEQUACIÓ IL·LUMINACIÓ DEL PAVELLÓ FASE 1</t>
  </si>
  <si>
    <t>REFORMES ESCOLA RONÇANA</t>
  </si>
  <si>
    <t>CATÀLEG MASIES</t>
  </si>
  <si>
    <t>CONSERVACIÓ I MANTENIMENT CAMÍ FLUVIAL DEL RIU TENES</t>
  </si>
  <si>
    <t>310006</t>
  </si>
  <si>
    <t>310008</t>
  </si>
  <si>
    <t>310009</t>
  </si>
  <si>
    <t>310010</t>
  </si>
  <si>
    <t>310011</t>
  </si>
  <si>
    <t>310012</t>
  </si>
  <si>
    <t>310014</t>
  </si>
  <si>
    <t>310015</t>
  </si>
  <si>
    <t>310016</t>
  </si>
  <si>
    <t>310017</t>
  </si>
  <si>
    <t>310018</t>
  </si>
  <si>
    <t>310019</t>
  </si>
  <si>
    <t>310020</t>
  </si>
  <si>
    <t>310021</t>
  </si>
  <si>
    <t>310022</t>
  </si>
  <si>
    <t>310026</t>
  </si>
  <si>
    <t>310031</t>
  </si>
  <si>
    <t>OPERADORS TELEFONIA MÒBIL</t>
  </si>
  <si>
    <t>ALTRES PREUS PÚBLICS ACTIVITATS LA FÀBRICA</t>
  </si>
  <si>
    <t>PREU PÚBLIC LLOGUER EQUIP DE SO</t>
  </si>
  <si>
    <t>CCEE CLAVEGUERAM BARRI DE LA SERRA</t>
  </si>
  <si>
    <t>MULTES CONTROL SEMAFÒRIC</t>
  </si>
  <si>
    <t>RECURSOS EVENTUALS I IMPREVISTOS</t>
  </si>
  <si>
    <t>INGRESSOS DIVERSOS ANIMALS</t>
  </si>
  <si>
    <t>SUBVENCIONS DIBA</t>
  </si>
  <si>
    <t>SUBVENCIÓ CC DONA (SIAD)</t>
  </si>
  <si>
    <t>APORTACIÓ VEÏNS ALTRES (CLAVEGUERAM)</t>
  </si>
  <si>
    <t>ARRENDAMENTS IMMOBLE C/JOSEP TARRADELLAS</t>
  </si>
  <si>
    <t>ARRENDAMENT ESPAI EDIFICAT CAN MAGRE</t>
  </si>
  <si>
    <t>CONVENI CAN MET I CAN MASET</t>
  </si>
  <si>
    <t>ALTRES DESPESES FINANCERES.</t>
  </si>
  <si>
    <t>RETRIBUCIONS DEL PERSONAL</t>
  </si>
  <si>
    <t>QUOTES SEGURETAT SOCIAL.</t>
  </si>
  <si>
    <t>MATERIAL D'OFICINA I SUBSCRIPCIONS</t>
  </si>
  <si>
    <t>SUBMINISTRAMENT D'ENERGIA ELÈCTRICA</t>
  </si>
  <si>
    <t>SERVEI TELEFONIA, ADSL I INTERNET</t>
  </si>
  <si>
    <t>ALTRES TREBALLS REALITZATS PER ALTRES EMPRESES I PROFES.</t>
  </si>
  <si>
    <t>APORTACIÓ CONVENI CANAL SET</t>
  </si>
  <si>
    <t>DE DIPUTACIONS, CONSELLS O CABILDOS.</t>
  </si>
  <si>
    <t>TRANSFERÈNCIES AJUNTAMENT</t>
  </si>
  <si>
    <t>TOTAL PRESSUPOST INGRESSOS</t>
  </si>
  <si>
    <t>PRESSUPOST SET</t>
  </si>
  <si>
    <t>PRESSUPOST 2015</t>
  </si>
  <si>
    <t>AMORTITZACIÓ PRÉSTEC DIBA 7 (2005/1/DIP007)</t>
  </si>
  <si>
    <t>AMORTITZACIÓ PRÉSTEC DIBA 13 (2008/1/DIP013)</t>
  </si>
  <si>
    <t>AMORTITZACIÓ PRÉSTEC DIBA 23 (2008/1/DIP023)</t>
  </si>
  <si>
    <t>AMORTITZACIÓ PRÉSTEC DIBA 24 (2009/1/DIP024)</t>
  </si>
  <si>
    <t>AMORTITZACIÓ PRÉSTEC DIBA 25 (2011/1/DIP025)</t>
  </si>
  <si>
    <t>AMORTITZACIÓ PRÉSTEC DIBA 28 (2011/1/DIP028)</t>
  </si>
  <si>
    <t>AMORTITZACIÓ PRÉSTEC DIBA 33 (REFINANÇAMENT QUOTES 2012-2013) (2013/1/DIP033)</t>
  </si>
  <si>
    <t>AMORTITZACIÓ PRÉSTEC BBVA 6  (2146) (208) (2011/1/BBV006)</t>
  </si>
  <si>
    <t>AMORTITZACIÓ PRÉSTEC BBVA 8 (2156) (208) (2011/1/BBV008)</t>
  </si>
  <si>
    <t>AMORTITZACIÓ PRÉSTEC BBVA 9 (2222) (208) (2011/1/BBV009)</t>
  </si>
  <si>
    <t>AMORTITZACIÓ PRÉSTEC CAIXA CATALUNYA 10 (5793) (201) (2006/1/CAT010)</t>
  </si>
  <si>
    <t>AMORTITZACIÓ PRÉSTEC BBVA 11 (7715) ( 207) (2007/1/BBV011)</t>
  </si>
  <si>
    <t>AMORTITZACIÓ PRÉSTEC CAIXA CATALUNYA 12 (0452) (201) (2007/1/CAT012)</t>
  </si>
  <si>
    <t>AMORTITZACIÓ PRÉSTEC BBVA 14 (2843) ( 208) (2011/1/BBV014)</t>
  </si>
  <si>
    <t>AMORTITZACIÓ PRÉSTEC BBVA 15 (6796) (207) (2011/1/BBV015)</t>
  </si>
  <si>
    <t>AMORTITZACIÓ PRÉSTEC CAIXA CATALUNYA 16 (4505) ( 201) (2008/1/CAT016)</t>
  </si>
  <si>
    <t>AMORTITZACIÓ PRÉSTEC CAIXA CATALUNYA 17 (5100) ( 201) (2008/1/CAT017)</t>
  </si>
  <si>
    <t>AMORTITZACIÓ PRÉSTEC CAIXA CATALUNYA 18 (6907) (201) (2009/1/CAT018)</t>
  </si>
  <si>
    <t>AMORTITZACIÓ PRÉSTEC BBVA 19 (3551) ( 208) (2011/1/BBV019)</t>
  </si>
  <si>
    <t>AMORTITZACIÓ PRÉSTEC SABADELL-ATLÀNTIC 20 (1585) ( 214) (2010/1/SAB020)</t>
  </si>
  <si>
    <t>AMORTITZACIÓ PRÉSTEC CAIXA CATALUNYA 21 (8523) (201) (2010/1/CAT021)</t>
  </si>
  <si>
    <t>AMORTITZACIÓ PRÉSTEC BBVA 22 (7752) ( 208) (2010/1/BBV022)</t>
  </si>
  <si>
    <t>AMORTITZACIÓ PRÉSTEC UNNIM/BBVA 26 (494) (205) (2010/1/BBV026)</t>
  </si>
  <si>
    <t>AMORTITZACIÓ PRÉSTEC BANC POPULAR 32 (1672) (223) (2013/1/POP032)</t>
  </si>
  <si>
    <t>MANTENIMENT CLIMATITZACIÓ BIBLIOTECA</t>
  </si>
  <si>
    <t>7011913031</t>
  </si>
  <si>
    <t>INTERESSOS PRÉSTEC BBVA 6  (2146) (208) (2011/1/BBV006)</t>
  </si>
  <si>
    <t>INTERESSOS PRÉSTEC BBVA 8 (2156) (208) (2011/1/BBV008)</t>
  </si>
  <si>
    <t>INTERESSOS PRÉSTEC BBVA 9 (2222) (208) (2011/1/BBV009)</t>
  </si>
  <si>
    <t>INTERESSOS PRÉSTEC CAIXA CATALUNYA 10 (5793) (201) (2006/1/CAT010)</t>
  </si>
  <si>
    <t>INTERESSOS PRÉSTEC BBVA 11 (7715) ( 207) (2007/1/BBV011)</t>
  </si>
  <si>
    <t>INTERESSOS PRÉSTEC CAIXA CATALUNYA 12 (0452) (201) (2007/1/CAT012)</t>
  </si>
  <si>
    <t>INTERESSOS PRÉSTEC BBVA 14 (2843) ( 208) (2011/1/BBV014)</t>
  </si>
  <si>
    <t>INTERESSOS PRÉSTEC BBVA 15 (6796) (207) (2011/1/BBV015)</t>
  </si>
  <si>
    <t>INTERESSOS PRÉSTEC CAIXA CATALUNYA 16 (4505) ( 201) (2008/1/CAT016)</t>
  </si>
  <si>
    <t>INTERESSOS PRÉSTEC CAIXA CATALUNYA 17 (5100) ( 201) (2008/1/CAT017)</t>
  </si>
  <si>
    <t>INTERESSOS PRÉSTEC CAIXA CATALUNYA 18 (6907) (201) (2009/1/CAT018)</t>
  </si>
  <si>
    <t>INTERESSOS PRÉSTEC BBVA 19 (3551) ( 208) (2011/1/BBV019)</t>
  </si>
  <si>
    <t>SUBVENCIÓ EXTRAORDINÀRIA SET COMUNICACIÓ BESTRETA DE 2012</t>
  </si>
  <si>
    <t>ADQUISICIÓ PLAQUES DE LLICÈNCIES D'OBRES</t>
  </si>
  <si>
    <t>CONSERVACIÓ I MANTENIMENT ALTRES EDIFICIS MUNICIPALS</t>
  </si>
  <si>
    <t>RÈNTING DESFIBRIL·LADORS</t>
  </si>
  <si>
    <t>CONVENI DE COL·LABORACIÓ REVISTA RONÇANA</t>
  </si>
  <si>
    <t>MANTENIMENT CONTRACTE ABSIS</t>
  </si>
  <si>
    <t>CONSERVACIÓ I MANTENIMENT ESCOLA BRESSOL FONT DEL RIERAL</t>
  </si>
  <si>
    <t>CONSERVACIÓ I MANTENIMENT EDIFICI  POLICIA MUNICIPAL</t>
  </si>
  <si>
    <t>CONSERVACIÓ I MANTENIMENT CENTRE CÍVIC LA FÀBRICA</t>
  </si>
  <si>
    <t>INTERESSOS PRÉSTEC SABADELL-ATLÀNTIC 20 (1585) ( 214) (2010/1/SAB020)</t>
  </si>
  <si>
    <t>INTERESSOS PRÉSTEC CAIXA CATALUNYA 21 (8523) (201) (2010/1/CAT021)</t>
  </si>
  <si>
    <t>INTERESSOS PRÉSTEC BBVA 22 (7752) ( 208) (2010/1/BBV022)</t>
  </si>
  <si>
    <t>PLUS DE RESPONSABILITAT FUNCIONARIS ADMINISTRACIÓ GENERAL</t>
  </si>
  <si>
    <t>GRATIFICACIÓ ANYS DE SERVEIS ADMON GENERAL</t>
  </si>
  <si>
    <t>GRATIFICACIÓ PER JUBILACIÓ ADMON GENERAL</t>
  </si>
  <si>
    <t>GRATIFICACIÓ PER JUBILACIÓ URBANISME</t>
  </si>
  <si>
    <t>GRATIFICACIÓ PER JUBILACIÓ ENSENYAMENT</t>
  </si>
  <si>
    <t>GRATIFICACIÓ ANYS DE SERVEIS BRIGADA</t>
  </si>
  <si>
    <t>GRATIFICACIÓ ANYS DE SERVEIS ENSENYAMENT</t>
  </si>
  <si>
    <t>IMPORT MERITAT PAGUES EXTRA 2012 PERSONES NO TREBALLEN ACTUALMENT</t>
  </si>
  <si>
    <t>INTERESSOS PRÉSTEC UNNIM/BBVA 26 (494) (205) (2010/1/BBV026)</t>
  </si>
  <si>
    <t>INTERESSOS PRÉSTEC BANC POPULAR 31 (5658) (221) (2012/1/POP031)</t>
  </si>
  <si>
    <t>1</t>
  </si>
  <si>
    <t>CONVENI CC: APARELLADOR</t>
  </si>
  <si>
    <t>CONVENI CC: TURISME</t>
  </si>
  <si>
    <t>MATERIAL INFORMÀTIC</t>
  </si>
  <si>
    <t>226992</t>
  </si>
  <si>
    <t>PROJECTE I OBRES 2A FASE CENTRE OCUPACIONAL APINDEP</t>
  </si>
  <si>
    <t>2</t>
  </si>
  <si>
    <t>DEPARTAMENT D'ENSENYAMENT</t>
  </si>
  <si>
    <t>465004</t>
  </si>
  <si>
    <t>APORTACIÓ CC CONVENI TRANSPORT ESCOLAR CURS 2014-2015</t>
  </si>
  <si>
    <t>ELEMENTS DE TRANSPORT BRIGADA</t>
  </si>
  <si>
    <t>OPA 2014 A APLICAR EL 2015. LLOGUERS</t>
  </si>
  <si>
    <t>OPA 2014 A APLICAR 2015. CONSERVACIÓ I MANTENIMENT</t>
  </si>
  <si>
    <t>2014I020</t>
  </si>
  <si>
    <t>2013I024</t>
  </si>
  <si>
    <t>TOTAL 2015</t>
  </si>
  <si>
    <t>ENLLUMENAT ZONES URBANES</t>
  </si>
  <si>
    <t>JARDÍ ESCOLA LA SAGRERA FASE 1</t>
  </si>
  <si>
    <t>REPOSICIÓ MARCS CUADRES DESPATXOS</t>
  </si>
  <si>
    <t>OPA 2014 A APLICAR 2015 ENERGIA ELÈCTRICA ESPORTS</t>
  </si>
  <si>
    <t>OPA 2014 A APLICAR 2015 ENERGIA ELÈCTRICA CULTURA</t>
  </si>
  <si>
    <t>OPA 2014 A APLICAR 2015 TELEFONIA</t>
  </si>
  <si>
    <t>OPA 2014 A APLICAR 2015 ASSEGURANCES</t>
  </si>
  <si>
    <t>OPA 2014 A APLICAR 2015 PROTOCOL</t>
  </si>
  <si>
    <t>OPA 2014 A APLICAR 2015 DESPESES JURÍDIQUES</t>
  </si>
  <si>
    <t>OPA 2014 A APLICAR 2015 CULTURA</t>
  </si>
  <si>
    <t>OPA 2014 A APLICAR 2015 NETEJA BIBLIOTECA</t>
  </si>
  <si>
    <t>OPA 2014 A APLICAR 2015 MANTENIMENT XARXA INFORMÀTICA</t>
  </si>
  <si>
    <t>SUBVENCIÓ DIBA: ESCOLA BRESSOL CURS 2013-2014 REGULARITZACIÓ</t>
  </si>
  <si>
    <t>Despesa Computable Preliguidació 2014</t>
  </si>
  <si>
    <t>- Interessos del deute</t>
  </si>
  <si>
    <t>Despesa Total 2015</t>
  </si>
  <si>
    <t>DÈFICIT</t>
  </si>
  <si>
    <t>Nous ingressos regularització cadastral</t>
  </si>
  <si>
    <t>Increments pujada de tipus (IBI)</t>
  </si>
  <si>
    <t>IMPORT QUE CAL AJUSTAR DE LA REGLA DE LA DESPESA</t>
  </si>
  <si>
    <t>Ajust per no execució del pressupost (mitja darrers 3 anys)</t>
  </si>
  <si>
    <t>Despesa computable</t>
  </si>
  <si>
    <t>Despesa Computable 2015</t>
  </si>
  <si>
    <t>- Despesa finançada amb ingressos finalistes</t>
  </si>
  <si>
    <t>Capítol 4</t>
  </si>
  <si>
    <t>Posem tot menys la PIE i el FCLC</t>
  </si>
  <si>
    <t>Capítol 7</t>
  </si>
  <si>
    <t>Posem tot</t>
  </si>
  <si>
    <t>- OPAs aplicades d'anys anteriors</t>
  </si>
  <si>
    <t>Total despesa capítols 1 a 7</t>
  </si>
  <si>
    <t>Enllumenat públic</t>
  </si>
  <si>
    <t>Ensenyament</t>
  </si>
  <si>
    <t>SUBVENCIONS GENERALITAT DE CATALUNYA INSTITUT CATALÀ DE LA DONA</t>
  </si>
  <si>
    <t>EQUILIBRI PRESSUPOSTARI</t>
  </si>
  <si>
    <t>ARRENDAMENT PIS FM</t>
  </si>
  <si>
    <t>TAXA OCUPACIÓ SÒL,SUBSÒL I VOL DE LA VIA PÚBLICA</t>
  </si>
  <si>
    <t>LLICÈNCIES URBANÍSTIQUES</t>
  </si>
  <si>
    <t>OCUPACIÓ VIA PÚBLICA (MATERIAL CONSTRUCCIÓ)</t>
  </si>
  <si>
    <t>CAPÍTOL 2: DESPESES CORRENTS BÉNS I SERVEIS</t>
  </si>
  <si>
    <t>IMPOST S/BÉNS IMMOBLES URBANES</t>
  </si>
  <si>
    <t>IMPOST S/VEHICLES DE TRACCIÓ MECÀNICA</t>
  </si>
  <si>
    <t>IMPOST S/ACTIVITATS EMP. (PADRÓ)</t>
  </si>
  <si>
    <t>LLICENCIA OBERTURA ESTABLIMENTS</t>
  </si>
  <si>
    <t>LLICÈNCIA TINENÇA DE GOSSOS PERILLOSOS</t>
  </si>
  <si>
    <t>TAXA GUALS (ENTRADA DE VEHICLES)</t>
  </si>
  <si>
    <t>UTILITZACIÓ INSTAL·LACIONS ESPORTIVES MUNICIPALS</t>
  </si>
  <si>
    <t>PREUS PÚBLICS ACTIVITATS DE LA FÀBRICA</t>
  </si>
  <si>
    <t>INGRESSOS PER ACTIVITATS CULTURALS A LA FÀBRICA</t>
  </si>
  <si>
    <t>INGRESSOS PLA DE RESIDUS</t>
  </si>
  <si>
    <t>INGRESSOS DIVERSOS POLICIA LOCAL</t>
  </si>
  <si>
    <t>RECURSOS EVENTUALS I IMPREVISTOS. SINISTRES RECOBRATS.</t>
  </si>
  <si>
    <t>INGRESSOS DIVERSOS: PINS REGIDORS</t>
  </si>
  <si>
    <t>TAXA MERCAT</t>
  </si>
  <si>
    <t>INGRESSOS DIVERSOS PROMOCIÓ ECONÒMICA</t>
  </si>
  <si>
    <t>PARTICIPACIÓ FONS COOPERACIÓ LOCAL DE CATALUNYA</t>
  </si>
  <si>
    <t>SUBVENCIÓ ESCOLA BRESSOL (GENERALITATDE CATALUNYA)</t>
  </si>
  <si>
    <t>SUBVENCIONS GENE.  PUOSC MANTENIMENT</t>
  </si>
  <si>
    <t>SUBVENCIONS GENERALITAT DE CATALUNYA JUTJAT DE PAU</t>
  </si>
  <si>
    <t>SUBVENCIÓ JOVENTUT</t>
  </si>
  <si>
    <t>SUBVENCIÓ GENCAT: EXÀMENS DE SALUT ESCOLARS</t>
  </si>
  <si>
    <t>SUBVENCIÓ ACTIVITATS CULTURALS MENYS DE 8.000 HABITANTS</t>
  </si>
  <si>
    <t>SUBVENCIÓ DIBA: XARXA. DESPESA CORRENT</t>
  </si>
  <si>
    <t>SUBVENCIÓ DIBA: SUPORT A LA SOLVÈNCIA FINANCERA LOCAL</t>
  </si>
  <si>
    <t>SUBVENCIÓ CC TS PROFESSIONALS (1 EDUC 1 TREBALLADORA SOCIAL)</t>
  </si>
  <si>
    <t>SUBVENCIÓ CC SERVEI ATENCIÓ DOMICILI</t>
  </si>
  <si>
    <t>APORTACIÓ COMERCIANTS MERCAT</t>
  </si>
  <si>
    <t>ARRENDAMENTS PAVELLÓ</t>
  </si>
  <si>
    <t>ARRENDAMENTS PARQUING CAMIONS</t>
  </si>
  <si>
    <t>CONCESSIÓ SERVEI BAR LA FÀBRICA</t>
  </si>
  <si>
    <t>SUBVENCIÓ DIBA: XARXA. MANCO</t>
  </si>
  <si>
    <t>SERVEI DE JOVENTUT</t>
  </si>
  <si>
    <t>CCEE CARRER FARIGOLA</t>
  </si>
  <si>
    <t>CAPÍTOL 6: ALIENACIÓ INVERSIONS REALS</t>
  </si>
  <si>
    <t>SUBVENCIÓ GENCAT: FONT DE SANT JOAN</t>
  </si>
  <si>
    <t>SUBVENCIÓ GENCAT: PUOSC</t>
  </si>
  <si>
    <t>SUBVENCIÓ DIBA XARXA</t>
  </si>
  <si>
    <t>SUBVENCIÓ CONSORCI DEFENSA DEL BESÓS</t>
  </si>
  <si>
    <t>CAPÍTOL</t>
  </si>
  <si>
    <t>Capítol 1 IMPOSTOS DIRECTES</t>
  </si>
  <si>
    <t>Capítol 2 IMPOSTOS INDIRECTES</t>
  </si>
  <si>
    <t>Capítol 3 TAXES I PREUS PÚBLICS</t>
  </si>
  <si>
    <t xml:space="preserve">Capítol 4 TRANSFERÈNCIES I SUBVENCIONS </t>
  </si>
  <si>
    <t>Capítol 5 INGRESSOS PATRIMONIALS</t>
  </si>
  <si>
    <t>Capítol 1 PERSONAL</t>
  </si>
  <si>
    <t>Capítol 2 BÉNS I SERVEIS</t>
  </si>
  <si>
    <t>Capítol 4 TRANSFERÈNCIES I SUBVENCIONS</t>
  </si>
  <si>
    <t>ESTALVI BRUT</t>
  </si>
  <si>
    <t>Capítol 3 INTERESSOS</t>
  </si>
  <si>
    <t>Capítol 9 AMORTITZACIÓ</t>
  </si>
  <si>
    <t>ESTALVI NET</t>
  </si>
  <si>
    <t>Import</t>
  </si>
  <si>
    <t>- DESPESES CORRENTS</t>
  </si>
  <si>
    <t>+ INGRESSOS CORRENTS</t>
  </si>
  <si>
    <t>Contribucions Especials (INVERSIONS)</t>
  </si>
  <si>
    <t>+ INGRESSOS DE CAPITAL</t>
  </si>
  <si>
    <t>Capítol 6 ALINEACIÓ D'INVERSIONS REALS</t>
  </si>
  <si>
    <t>Capítol 7 TRANSFERÈNCIES DE CAPITAL</t>
  </si>
  <si>
    <t>- DESPESES DE CAPITAL</t>
  </si>
  <si>
    <t>Capítol 6 INVERSIONS REALS</t>
  </si>
  <si>
    <t>RESULTAT OPERACIONS CAPITAL</t>
  </si>
  <si>
    <t>RETRIBUCIONS BÀSIQUES LABORAL FIX ADMINISTRACIÓ GENERAL SEGURETAT I PROTECCIÓ CIVIL</t>
  </si>
  <si>
    <t>RETRIBUCIONS BÀSIQUES FUNCIONARIS C1 SEGURETAT I ORDRE PÚBLIC</t>
  </si>
  <si>
    <t>RETRIBUCIONS BÀSIQUES FUNCIONARIS C2 SEGURETAT I ORDRE PÚBLIC</t>
  </si>
  <si>
    <t>RETRIBUCIONS BÀSIQUES FUNCIONARIS A1 ADMINISTRACIÓ GENERAL D'HABITATGE I URBANISME</t>
  </si>
  <si>
    <t>TRIBUTS ESTATALS MODEL 583 ANY 2014</t>
  </si>
  <si>
    <t>TRIBUTS ESTATALS MODEL 583 ANY 2015</t>
  </si>
  <si>
    <t>RETRIBUCIONS BÀSIQUES FUNCIONARIS A2 ADMINISTRACIÓ GENERAL D'HABITATGE I URBANISME</t>
  </si>
  <si>
    <t>RETRIBUCIONS BÀSIQUES FUNCIONARIS C1 ADMINISTRACIÓ GENERAL D'HABITATGE I URBANISME</t>
  </si>
  <si>
    <t>RETRIBUCIONS BÀSIQUES LABORAL FIX ADMINISTRACIÓ GENERAL D'HABITATGE I URBANISME</t>
  </si>
  <si>
    <t>RETRIBUCIONS BÀSIQUES LABORAL FIX VIES PÚBLIQUES</t>
  </si>
  <si>
    <t>RETRIBUCIONS BÀSIQUES LABORAL FIX ADMINISTRACIÓ GENERAL MEDI AMBIENT</t>
  </si>
  <si>
    <t>RETRIBUCIONS BÀSIQUES LABORAL FIX ACCIÓ SOCIAL</t>
  </si>
  <si>
    <t>RETRIBUCIONS BÀSIQUES LABORAL FIX ADMINISTRACIÓ GENERAL D'EDUCACIÓ</t>
  </si>
  <si>
    <t>RETRIBUCIONS BÀSIQUES LABORAL FIX ENSENYAMENT PREESCOLAR I PRIMÀRIA</t>
  </si>
  <si>
    <t>RETRIBUCIONS BÀSIQUES LABORAL FIX ADMINISTRACIÓ GENERAL DE CULTURA</t>
  </si>
  <si>
    <t>RETRIBUCIONS BÀSIQUES LABORAL FIX BIBLIOTEQUES I ARXIUS</t>
  </si>
  <si>
    <t>RETRIBUCIONS BÀSIQUES LABORAL FIX ADMINISTRACIÓ GENERAL D'ESPORTS</t>
  </si>
  <si>
    <t>RETRIBUCIONS BÀSIQUES LABORAL FIX INTAL·LACIONS ESPORTIVES</t>
  </si>
  <si>
    <t>RETRIBUCIONS BÀSIQUES  ÒRGANS DE GOVERN</t>
  </si>
  <si>
    <t>RETRIBUCIONS BÀSIQUES FUNCIONARIS A1 ADMINISTRACIÓ GENERAL</t>
  </si>
  <si>
    <t>RETRIBUCIONS BÀSIQUES FUNCIONARIS A2 ADMINISTRACIÓ GENERAL</t>
  </si>
  <si>
    <t>RETRIBUCIONS BÀSIQUES FUNCIONARIS C1 ADMINISTRACIÓ GENERAL</t>
  </si>
  <si>
    <t>RETRIBUCIONS BÀSIQUES LABORAL FIX ADMINISTRACIÓ GENERAL</t>
  </si>
  <si>
    <t>RETRIBUCIONS BÀSIQUES LABORAL FIX INFORMACIÓ BÀSICA I ESTADÍSTICA</t>
  </si>
  <si>
    <t>RETRIBUCIONS BÀSIQUES LABORAL FIX PARTICIPACIÓ CIUTADANA</t>
  </si>
  <si>
    <t>RETRIBUCIONS BÀSIQUES LABORAL FIX ATENCIÓ ALS CIUTADANS</t>
  </si>
  <si>
    <t>COMPLEMENT DE DESTÍ FUNCIONARIS SEGURETAT I ORDRE PÚBLIC</t>
  </si>
  <si>
    <t>COMPLEMENT DE DESTÍ FUNCIONARIS ADMINISTRACIÓ GENERAL D'HABITATGE I URBANISME</t>
  </si>
  <si>
    <t>COMPLEMENT DE DESTÍ FUNCIONARIS ADMINISTRACIÓ GENERAL</t>
  </si>
  <si>
    <t>COMPLEMENT ESPECÍFIC FUNCIONARIS SEGURETAT I ORDRE PÚBLIC</t>
  </si>
  <si>
    <t>COMPLEMENT ESPECÍFIC FUNCIONARIS ADMINISTRACIÓ GENERAL D'HABITATGE I URBANISME</t>
  </si>
  <si>
    <t>COMPLEMENT ESPECÍFIC FUNCIONARIS ADMINISTRACIÓ GENERAL</t>
  </si>
  <si>
    <t>COMPLEMENT DE PRODUCTIVITAT LABORAL FIX ADMINISTRACIÓ GENERAL D'HABITATGE I URBANISME</t>
  </si>
  <si>
    <t>COMPLEMENT DE PRODUCTIVITAT LABORAL FIX VIES PÚBLIQUES</t>
  </si>
  <si>
    <t>COMPLEMENT DE PRODUCTIVITAT LABORAL FIX ACCIÓ SOCIAL</t>
  </si>
  <si>
    <t>COMPLEMENT DE PRODUCTIVITAT LABORAL FIX ENSENYAMENT PREESCOLAR I PRIMÀRIA</t>
  </si>
  <si>
    <t>COMPLEMENT DE PRODUCTIVITAT LABORAL FIX ADMINISTRACIÓ GENERAL DE CULTURA</t>
  </si>
  <si>
    <t>COMPLEMENT DE PRODUCTIVITAT LABORAL FIX INTAL·LACIONS ESPORTIVES</t>
  </si>
  <si>
    <t>COMPLEMENT DE PRODUCTIVITAT LABORAL FIX ADMINISTRACIÓ GENERAL</t>
  </si>
  <si>
    <t>COMPLEMENT DE PRODUCTIVITAT LABORAL FIX ATENCIÓ ALS CIUTADANS</t>
  </si>
  <si>
    <t>PLUS DE RESPONSABILITAT LABORAL FIX ADMINISTRACIÓ GENERAL SEGURETAT I PROTECCIÓ CIVIL</t>
  </si>
  <si>
    <t>PLUS DE RESPONSABILITAT LABORAL FIX ADMINISTRACIÓ GENERAL D'HABITATGE I URBANISME</t>
  </si>
  <si>
    <t>PLUS DE RESPONSABILITAT FUNCIONARIS ADMINISTRACIÓ GENERAL D'HABITATGE I URBANISME</t>
  </si>
  <si>
    <t>PLUS DE RESPONSABILITAT LABORAL FIX ACCIÓ SOCIAL</t>
  </si>
  <si>
    <t>SEGURETAT SOCIAL  ADMINISTRACIÓ GENERAL SEGURETAT I PROTECCIÓ CIVIL</t>
  </si>
  <si>
    <t>SEGURETAT SOCIAL  SEGURETAT I ORDRE PÚBLIC</t>
  </si>
  <si>
    <t>SEGURETAT SOCIAL  ADMINISTRACIÓ GENERAL D'HABITATGE I URBANISME</t>
  </si>
  <si>
    <t>SEGURETAT SOCIAL  VIES PÚBLIQUES</t>
  </si>
  <si>
    <t>SEGURETAT SOCIAL  ADMINISTRACIÓ GENERAL MEDI AMBIENT</t>
  </si>
  <si>
    <t>SEGURETAT SOCIAL  ACCIÓ SOCIAL</t>
  </si>
  <si>
    <t>SEGURETAT SOCIAL  ADMINISTRACIÓ GENERAL D'EDUCACIÓ</t>
  </si>
  <si>
    <t>SEGURETAT SOCIAL  ENSENYAMENT PREESCOLAR I PRIMÀRIA</t>
  </si>
  <si>
    <t>SEGURETAT SOCIAL  ADMINISTRACIÓ GENERAL DE CULTURA</t>
  </si>
  <si>
    <t>SEGURETAT SOCIAL  BIBLIOTEQUES I ARXIUS</t>
  </si>
  <si>
    <t>SEGURETAT SOCIAL  ADMINISTRACIÓ GENERAL D'ESPORTS</t>
  </si>
  <si>
    <t>SEGURETAT SOCIAL  INTAL·LACIONS ESPORTIVES</t>
  </si>
  <si>
    <t>SEGURETAT SOCIAL  ÒRGANS DE GOVERN</t>
  </si>
  <si>
    <t>SEGURETAT SOCIAL  ADMINISTRACIÓ GENERAL</t>
  </si>
  <si>
    <t>SEGURETAT SOCIAL  PARTICIPACIÓ CIUTADANA</t>
  </si>
  <si>
    <t>FONS SOCIAL</t>
  </si>
  <si>
    <t>INDEMNITZACIONS</t>
  </si>
  <si>
    <t>ASEGURANCES PERSONAL</t>
  </si>
  <si>
    <t xml:space="preserve">FORMACIÓ - </t>
  </si>
  <si>
    <t>PREVISIÓ SALUT</t>
  </si>
  <si>
    <t>QUOTA PREVENCIÓ RISCOS LABORALS</t>
  </si>
  <si>
    <t>HORES EXTRA POLICIA</t>
  </si>
  <si>
    <t>HORES EXTRA BRIGADA</t>
  </si>
  <si>
    <t>HORES EXTRA ALTRES LABORALS</t>
  </si>
  <si>
    <t>HORES EXTRA ALTRES FUNCIONARIS</t>
  </si>
  <si>
    <t>CONSERVACIÓ I MANTENIMENT  ESCOLA RONÇANA</t>
  </si>
  <si>
    <t>FESTES POPULARS. FESTA MAJOR - HIVERN - ESTIU - REIS - ETC</t>
  </si>
  <si>
    <t>ENERGIA ELÈCTRICA ESCOLA BRESSOL LA FONT DEL RIERAL</t>
  </si>
  <si>
    <t>ENERGIA ELÈCTRICA ESCOLA LA SAGRERA</t>
  </si>
  <si>
    <t>SERVEI NETEJA ESCOLA RONÇANA</t>
  </si>
  <si>
    <t>SERVEI NETEJA ESCOLA BRESSOL L'ALZINA</t>
  </si>
  <si>
    <t>SERVEI NETEJA ESCOLA LA SAGRERA</t>
  </si>
  <si>
    <t>SERVEI MENJADOR</t>
  </si>
  <si>
    <t>CONSERVACIÓ I MANTENIMENT DE LA BIBLIOTECA</t>
  </si>
  <si>
    <t>MANTENIMENT CLIMATITZACIÓ LA FÀBRICA</t>
  </si>
  <si>
    <t>SERVE NETEJA LA FÀBRICA</t>
  </si>
  <si>
    <t>SERVEI NETEJA LA BIBLIOTECA</t>
  </si>
  <si>
    <t>SUBVENCIONS A ENTITATS LOCALS - CULTURALS</t>
  </si>
  <si>
    <t>ENERGIA ELÈCTRICA ALTRES EDIFICIS MUNICIPALS</t>
  </si>
  <si>
    <t>PRODUCTES NETEJA EDIFICI AJUNTAMENT</t>
  </si>
  <si>
    <t>CONSERVACIÓ  I MANTENIMENT VIES PÚBLIQUES</t>
  </si>
  <si>
    <t>CONSERVACIÓ I MANTENIMENT PARCS I JARDINS</t>
  </si>
  <si>
    <t>CONSERVACIÓ I MANTENIMENT XARXA ENLLUMENAT PÚBLIC</t>
  </si>
  <si>
    <t>MANTENIMENT I REPARACIÓ MAQUINARIA I EINES BRIGADA D'OBRES</t>
  </si>
  <si>
    <t>REPARACIÓ VEHICLES BRIGADA D'OBRES I SERVEIS</t>
  </si>
  <si>
    <t>ENERGIA ELÈCTRICA  ENLLUMENAT PÚBLIC</t>
  </si>
  <si>
    <t>CARBURANT VEHICLES BRIGADA D'OBRES</t>
  </si>
  <si>
    <t>VESTUARI PERSONAL BRIGADA D'OBRES I SERVEIS</t>
  </si>
  <si>
    <t>CONSERVACIÓ I MANTENIMENT XARXA CLAVEGUERAM</t>
  </si>
  <si>
    <t>RECOLLIDA ORDINÀRIA (PAPER+CARTRÓ+VOL+ESPORGA+ENVASOS+ORGÀN)</t>
  </si>
  <si>
    <t>RECOLLIDA DE VIDRE</t>
  </si>
  <si>
    <t>SERVEI TRACTAMENT MATERIA ORGÀNICA</t>
  </si>
  <si>
    <t>SERVEI DE TRACTAMENT RESTES VEGETALS</t>
  </si>
  <si>
    <t>APORTACIÓ CONSORCI LOCALRET</t>
  </si>
  <si>
    <t>COMUNICACIONS POSTALS (CORREUS)</t>
  </si>
  <si>
    <t>DESPESES DE TRANSPORTS (MISSATGERS)</t>
  </si>
  <si>
    <t>INFORMACIÓ CIUTADANA</t>
  </si>
  <si>
    <t>EDICIÓ BUTLLETÍ D'INFORMACIÓ MUNICIPAL</t>
  </si>
  <si>
    <t>ACCIÓ SOCIAL: AJUDES TÈCNIQUES</t>
  </si>
  <si>
    <t>ACCIÓ SOCIAL: MENJADOR</t>
  </si>
  <si>
    <t>ACCIÓ SOCIAL: TRACT. PSICOLÒGIC VICT. VIOLÈNCIA GÈNERE</t>
  </si>
  <si>
    <t>ASSISTÈNCIA PERSONES DEPENDENTS: SAD SERVEI AJUT DOMICILI</t>
  </si>
  <si>
    <t>SUBVENCIONS INFÀNCIA I JOVES: AJUTS MENJADOR</t>
  </si>
  <si>
    <t>SUBVENCIONS INFÀNCIA I JOVES: AJUTS MATERIAL ESCOLAR</t>
  </si>
  <si>
    <t>SUBVENCIONS INFÀNCIA I JOVES: AJUTS SORTIDES ESCOLARS</t>
  </si>
  <si>
    <t>SUBVENCIONS FAMÍLIES I ADULTS: AJUTS URGÈNCIA SOCIAL</t>
  </si>
  <si>
    <t>SUBVENCIONS FAMÍLIES I ADULTS: BANCS ALIMENTS</t>
  </si>
  <si>
    <t>TRANSPORT PERSONES DEPENDENTS</t>
  </si>
  <si>
    <t>ASSISTÈNCIA PERSONES DEPENDENTS: TELEASSISTÈNCIA</t>
  </si>
  <si>
    <t>CENTRE ACOLLIDA ANIMALS DOMÈSTICS (CAADC)</t>
  </si>
  <si>
    <t>SANITAT</t>
  </si>
  <si>
    <t>INTERESSOS PER OPERACIONS D'ARRENDAMENT FINANCER (LÍSING)</t>
  </si>
  <si>
    <t>ALTRES DESPESES FINANCERES</t>
  </si>
  <si>
    <t>REPARACIÓ VEHICLES POLICIA MUNICIPAL</t>
  </si>
  <si>
    <t>MATERIAL ORDINARI D'OFICINA POLICIA</t>
  </si>
  <si>
    <t>SUBMINIS.DIVERS MATERIAL SERVEIS</t>
  </si>
  <si>
    <t>ENERGIA ELÈCTRICA POLICIA</t>
  </si>
  <si>
    <t>CARBURANT VEHICLES POLICIA MUNICIPAL</t>
  </si>
  <si>
    <t>VESTUARI POLICIA MUNICIPAL</t>
  </si>
  <si>
    <t>LLOGUER SERVEIS SOCIALS (ÀNGELA TARABAL)</t>
  </si>
  <si>
    <t>LLOGUER TERRENY PÀRQUING BIBLIOTECA I TV (JOAN BONET)</t>
  </si>
  <si>
    <t>MATERIAL ORDINARI D'OFICINA CENTRE CÍVIC """"LA FÀBRICA""""</t>
  </si>
  <si>
    <t>ATENCIONS PROTOCOL·LÀRIES I REPRESENT.</t>
  </si>
  <si>
    <t>MATERIAL ORDINARI D'OFICINA AJUNTAMENT</t>
  </si>
  <si>
    <t>MATERIAL DIVERS JUTJAT DE PAU</t>
  </si>
  <si>
    <t>ASSESSORAMENTS, ESTUDIS I TREBALLS TÈCNICS</t>
  </si>
  <si>
    <t>INDEMNITZACIONS PER RAÓ DE SERVEIS ÒRGANS DE GOVERN</t>
  </si>
  <si>
    <t>DESPESES MERCAT MUNICIPAL</t>
  </si>
  <si>
    <t>CONSERVACIÓ I MANTENIMENT ESCOLA LA SAGRERA</t>
  </si>
  <si>
    <t>ENERGIA ELÈCTRICA ESCOLA RONÇANA</t>
  </si>
  <si>
    <t>ENERGIA ELÈCTRICA ESCOLA BRESSOL L'ALZINA</t>
  </si>
  <si>
    <t>SERVEI DE DEIXALLERIA CONSORCI</t>
  </si>
  <si>
    <t>AJUTS DE MENJADOR (CURS 14/15)</t>
  </si>
  <si>
    <t>SERVEI DE DEIXALLERIA ENTRADES BANALS RECOLLIDES PER URBASER</t>
  </si>
  <si>
    <t>GESTIÓ ADMINISTRACIÓ PLA RESIDUS (CUBELLS,ENGANXINES,BOSSES)</t>
  </si>
  <si>
    <t>APORT. FUNDAC. PRIV. CAT. PREV. RESIDUS I CONSUM RESPONSABLE</t>
  </si>
  <si>
    <t>MEDI AMBIENT. MANTENIMENT D'INFRAESTRUCTURES I BÉNS NATURALS</t>
  </si>
  <si>
    <t>PARXEJAT DE CALÇADA PENDENT 2014</t>
  </si>
  <si>
    <t xml:space="preserve">PARXEJAT DE CALÇADA </t>
  </si>
  <si>
    <t>Incorporació de 2014</t>
  </si>
  <si>
    <t>Contribucions Especials o altres aportacions</t>
  </si>
  <si>
    <t>CATÀLEG DE CAMINS</t>
  </si>
  <si>
    <t>2012I003</t>
  </si>
  <si>
    <t>2013I012</t>
  </si>
  <si>
    <t>2014I007</t>
  </si>
  <si>
    <t>ASFALTAT CAMÍ DE CAN COSTA</t>
  </si>
  <si>
    <t>CAMINS DE VIANANTS VARIS</t>
  </si>
  <si>
    <t>ENTORN ERMITA DE SANT CRISTÒFOL</t>
  </si>
  <si>
    <t>2014I008</t>
  </si>
  <si>
    <t>ESCALA I ADEQUACIÓ TERRES PARADA BUS CAN BARBANY</t>
  </si>
  <si>
    <t>VORERA CARRETERA DE LA SAGRERA DAVANT SABATERIA</t>
  </si>
  <si>
    <t>MILLORES PARADES BUS EXPRÉS ZONA LA SALA</t>
  </si>
  <si>
    <t>AIGUA CAN FRANCH</t>
  </si>
  <si>
    <t>ASFALTAT CARRER VALLBONA, VALLDAURA I LATERAL TERRASSA-MATARÓ</t>
  </si>
  <si>
    <t>2014I001</t>
  </si>
  <si>
    <t>2014I003</t>
  </si>
  <si>
    <t>CLAVEGUERAM CARRER DR FLÈMING I CAN FIGUERETES</t>
  </si>
  <si>
    <t>CLAVEGUERAM PASSATGE RIERETA</t>
  </si>
  <si>
    <t>ESBORANC CLAVEGUERAM CAMÍ CALDES CAN MET</t>
  </si>
  <si>
    <t>2014I004</t>
  </si>
  <si>
    <t>ESTALVI ENERGÈTIC ENLLUMENAT FASE 1</t>
  </si>
  <si>
    <t>Jutjats</t>
  </si>
  <si>
    <t>REFORMES JUTJAT</t>
  </si>
  <si>
    <t>Medi Ambient</t>
  </si>
  <si>
    <t>COMPRA TRITURADORA I COMPOSTATGES</t>
  </si>
  <si>
    <t>REFORMES ESCOLA BRESSOL ALZINA</t>
  </si>
  <si>
    <t>REFORMES BIBLIOTECA</t>
  </si>
  <si>
    <t>REFORMES LA FÀBRICA</t>
  </si>
  <si>
    <t>2014I006</t>
  </si>
  <si>
    <t>2014I005</t>
  </si>
  <si>
    <t>CAMP DE FUTBOL</t>
  </si>
  <si>
    <t>ENLLUMENAT SKATE PARK</t>
  </si>
  <si>
    <t>2014I002</t>
  </si>
  <si>
    <t>INVERSIONS MATERIAL INFORMÀTIC</t>
  </si>
  <si>
    <t>CONSERVACIÓ I MANTENIMENT SALA DE PLENS</t>
  </si>
  <si>
    <t>CONVENI DE COL·LABORACIÓ CAPELLA</t>
  </si>
  <si>
    <t>PAGAMENT CONVENIS IBI PER TERRENYS LLOGATS I/O CEDITS</t>
  </si>
  <si>
    <t>MATERIAL SANITARI FARMACIOLES</t>
  </si>
  <si>
    <t>ACCIÓ SOCIAL: SERVEI DE REFORÇ ESCOLAR</t>
  </si>
  <si>
    <t>ASSISTÈNCIA PERSONES DEPENDENTS: ÀPATS A DOMICILI PER GENT GRAN</t>
  </si>
  <si>
    <t>APORTACIÓ CC. PENDENTS ALTRES ANYS</t>
  </si>
  <si>
    <t>MEDI AMBIENT. DESPESES DIVERSES</t>
  </si>
  <si>
    <t>MESURES DE PREVENCIÓ D´INCENDIS</t>
  </si>
  <si>
    <t>COMBUSTIBLE ESCOLA  RONÇANA</t>
  </si>
  <si>
    <t>GASOIL ESCOLA LA SAGRERA</t>
  </si>
  <si>
    <t>ENERGIA ELÈCTRICA CENTRE CÍVIC  LA FABRICA</t>
  </si>
  <si>
    <t>ENERGIA ELÈCTRICA EDIFICI PAVELLÓ</t>
  </si>
  <si>
    <t>ENERGIA ELÈCTRICA CAMP DE FUTBOL</t>
  </si>
  <si>
    <t>COMBUSTIBLE  PAVELLÓ</t>
  </si>
  <si>
    <t>COMBUSTIBLE CAMP DE FUTBOL</t>
  </si>
  <si>
    <t>ZONA APARCAMENT CAMIONS</t>
  </si>
  <si>
    <t>LLOGUER MEDI AMBIENT + ARXIU (JOSEP GUBERN)</t>
  </si>
  <si>
    <t>CONSERVACIÓ I MANTENIMENT EDIFICI  AJUNTAMENT</t>
  </si>
  <si>
    <t>ENERGIA ELÈCTRICA OFICINES MUNICIPALS</t>
  </si>
  <si>
    <t>PRODUCTES SAL DESCALCIFICADORS</t>
  </si>
  <si>
    <t>COMBUSTIBLE  AJUNTAMENT</t>
  </si>
  <si>
    <t>ENERGIA ELÈCTRICA PUNT D'INFORMACIÓ JUVENIL (PIJ)</t>
  </si>
  <si>
    <t>DEPARTAMENT D'ESPORTS</t>
  </si>
  <si>
    <t>SUBVENCIONS ESPORT (PATINATGE): CLUB PATINATGE SANTA EULÀLIA</t>
  </si>
  <si>
    <t>SUBVENCIONS ESPORTS (FUTBOL): CLUB ESPORTIU SANTA EULÀLIA</t>
  </si>
  <si>
    <t>CONSERVACIÓ I MANTENIMENT CAMP DE FUTBOL</t>
  </si>
  <si>
    <t>CONSERVACIÓ I MANTENIMENT EDIFICI PAVELLÓ</t>
  </si>
  <si>
    <t>VESTUARI CONSERGES INSTAL·LACIONS ESPORTIVES</t>
  </si>
  <si>
    <t>DEPARTAMENT DE JOVENTUT. PRESSUPOSTOS PARTICIPATIUS</t>
  </si>
  <si>
    <t>APORTACIÓ CONSORCI DE DEFENSA DEL RIU BESÒS</t>
  </si>
  <si>
    <t>ASSIGNACIÓ PARTITS POLÍTICS</t>
  </si>
  <si>
    <t>DESPESES ANUNCIS OFICIALS</t>
  </si>
  <si>
    <t>DESPESES JURÍDIQUES</t>
  </si>
  <si>
    <t>GESTIÓ RECURSOS HUMANS: QUOTES MENSUALS I COST LLICÈNCIA</t>
  </si>
  <si>
    <t>GESTIÓ RECURSOS HUMANS: CONTENCIOSOS DE PERSONAL</t>
  </si>
  <si>
    <t>SERVEI MANTENIMENT XARXA INFORMÀTICA</t>
  </si>
  <si>
    <t>SERVEIS DE RECAPTACIÓ</t>
  </si>
  <si>
    <t>DESPESES LOCOMOCIÓ, CÀRRECS I FUNCIONARIS</t>
  </si>
  <si>
    <t>DESPESES TELEFONIA REGIDORS</t>
  </si>
  <si>
    <t>APORTACIÓ FEDERACIÓ DE MUNICIPIS DE CATALUNYA</t>
  </si>
  <si>
    <t>APORTACIÓ MANCOMUNITAT VALL DEL TENES</t>
  </si>
  <si>
    <t>APORTACIÓ CONVENI CARRER XALOC</t>
  </si>
  <si>
    <t>RENTING VEHICLE POLICIA</t>
  </si>
  <si>
    <t>SUBVENCIONS ESPORTS CLUB ESCACS VALL DEL TENES</t>
  </si>
  <si>
    <t>APORT. AMTU</t>
  </si>
  <si>
    <t>APORTACIÓ CC CONVENI COL·LABORACIÓ SUPRAMUNICIPAL</t>
  </si>
  <si>
    <t>CONSERVACIÓ I MANTENIMENT ESCOLA BRESSOL L'ALZINA</t>
  </si>
  <si>
    <t>PREMIS CONCURSOS CULTURA</t>
  </si>
  <si>
    <t>PREMIS CARNESTOLTES</t>
  </si>
  <si>
    <t>SUBVENCIONS ARRANJAMENTS HABITATGES GENT GRAN</t>
  </si>
  <si>
    <t>SERVEI DE TRACTAMENT RESIDUS MUNICIPALS ORDINARIS INCLÒS CÀNON</t>
  </si>
  <si>
    <t>GAS  ESCOLA BRESSOL L'ALZINA</t>
  </si>
  <si>
    <t>ENERGIA ELÈCTRICA BIBLIOTECA</t>
  </si>
  <si>
    <t>FESTES DE CULTURA POPULAR I TRADICIONAL</t>
  </si>
  <si>
    <t>FOMENT DE L'ACTIVITAT ECONÒMICA</t>
  </si>
  <si>
    <t>CULTURA. LA FÀBRICA</t>
  </si>
  <si>
    <t>CULTURA. BIBLIOTECA</t>
  </si>
  <si>
    <t>PROFESSIONALS INDEPENDENTS LA FÀBRICA</t>
  </si>
  <si>
    <t>CONVENI COL.LABORACIÓ ESCOLA RONÇANA</t>
  </si>
  <si>
    <t>CONVENI COL.LABORACIÓ ESCOLA LA SAGRERA</t>
  </si>
  <si>
    <t>CONVENI COL.LABORACIÓ AFA ESCOLA LA SAGRERA</t>
  </si>
  <si>
    <t>SUBVENCIÓ DIBA: OBRES AL CENTRE OCUPACIONAL APINDEP</t>
  </si>
  <si>
    <t>TAXA PLAQUES SENYALITZACIÓ</t>
  </si>
  <si>
    <t>CONVENI COL.LABORACIÓ ESCOLA BRESSOL ALZINA</t>
  </si>
  <si>
    <t>PRIMES D'ASSEGURANCES GENERALS</t>
  </si>
  <si>
    <t>ADQUISICIÓ DE REVISTES ,LLIBRES I ALTRES PUB (JURÍDIQUES I TÈCNIQUES)</t>
  </si>
  <si>
    <t>EXECUCIONS SUBSIDIÀRIES</t>
  </si>
  <si>
    <t>ALTRES CONCEPTES POLICIA</t>
  </si>
  <si>
    <t>DESPESES</t>
  </si>
  <si>
    <t>CLASSSIFICACIÓ ECONÒMICA</t>
  </si>
  <si>
    <t>ORGÀNICA</t>
  </si>
  <si>
    <t>PROGRAMA</t>
  </si>
  <si>
    <t>ECONÒMICA</t>
  </si>
  <si>
    <t>DESCRIPCIÓ</t>
  </si>
  <si>
    <t xml:space="preserve">AJUNTAMENT DE SANTA EULÀLIA DE RONÇANA </t>
  </si>
  <si>
    <t>Orgànic</t>
  </si>
  <si>
    <t>Grup Programes</t>
  </si>
  <si>
    <t>Econòmica</t>
  </si>
  <si>
    <t>Descripció</t>
  </si>
  <si>
    <t>DESPESA</t>
  </si>
  <si>
    <t>Recursos Propis</t>
  </si>
  <si>
    <t>Subvencions de Capital</t>
  </si>
  <si>
    <t>Consorci Defensa Riu Besòs</t>
  </si>
  <si>
    <t>Generalitat de Catalunya</t>
  </si>
  <si>
    <t>Diputació de Barcelona</t>
  </si>
  <si>
    <t>Urbanisme</t>
  </si>
  <si>
    <t>FONT DE SANT JOAN</t>
  </si>
  <si>
    <t>Vies Públiques</t>
  </si>
  <si>
    <t>MILLORES CARRETERA BARCELONA</t>
  </si>
  <si>
    <t>Sanejament, proveïment i distribució aigües</t>
  </si>
  <si>
    <t>CONNEXIO CLAVEGUERAM BARRI DEL BONAIRE CAN FRANCH</t>
  </si>
  <si>
    <t>CONNEXIO CLAVEGUERAM BARRI DE LA SERRA</t>
  </si>
  <si>
    <t>PARTICIPACIÓ CIUTADANA</t>
  </si>
  <si>
    <t>SUBVENCIÓ DIBA: JOVENTUT</t>
  </si>
  <si>
    <t>Cultura</t>
  </si>
  <si>
    <t>Esports</t>
  </si>
  <si>
    <t>Informació Bàsica i Estadística</t>
  </si>
  <si>
    <t>SISTEMES D'INFORMACIÓ. LEASING</t>
  </si>
  <si>
    <t>CAPÍTOL 1: DESPESES DE PERSONAL</t>
  </si>
  <si>
    <t>CAPÍTOL 3: DESPESES FINANCERES</t>
  </si>
  <si>
    <t>CAPÍTOL 4: TRANSFERÈNCIES CORRENTS</t>
  </si>
  <si>
    <t>CAPÍTOL 6: INVERSIONS REALS</t>
  </si>
  <si>
    <t>CAPÍTOL 7: TRANSFERÈNCIES DE CAPITAL</t>
  </si>
  <si>
    <t>CAPÍTOL 9: PASSIUS FINANCERS</t>
  </si>
  <si>
    <t>INGRESSOS</t>
  </si>
  <si>
    <t>IMPOST S/ INCREMENT VALOR TERRENYS DE NATURAL</t>
  </si>
  <si>
    <t>CAPÍTOL 1: IMPOSTOS DIRECTES</t>
  </si>
  <si>
    <t>IMPOST SOBRE CONSTRUCCIONS, INST. I OBRES</t>
  </si>
  <si>
    <t>CAPÍTOL 2: IMPOSTOS INDIRECTES</t>
  </si>
  <si>
    <t>RECOLLIDA DOMICILIARIA D'ESCOMBRARIES</t>
  </si>
  <si>
    <t>SERVEIS CEMENTIRI MUNICIPAL</t>
  </si>
  <si>
    <t>EXPEDICIÓ DE PLAQUES DIVERSES</t>
  </si>
  <si>
    <t>EXPEDICIÓ DE DOCUMENTS</t>
  </si>
  <si>
    <t>COMPANYIES DE SUBMINISTRAMENT ELÈCTRIC</t>
  </si>
  <si>
    <t>TELEFÒNICA</t>
  </si>
  <si>
    <t>TAXA SERVEI ESCOLA BRESSOL MUNICIPAL: ALZINA</t>
  </si>
  <si>
    <t>TAXA SERVEI DE MENJADOR</t>
  </si>
  <si>
    <t>ENERGIA ELÈCTRICA FOTOVOLTAICA</t>
  </si>
  <si>
    <t>MULTES</t>
  </si>
  <si>
    <t>INTERESSOS DE DEMORA</t>
  </si>
  <si>
    <t>CAPÍTOL 3: TAXES , PREUS PÚBLICS I ALTRES INGRESSOS</t>
  </si>
  <si>
    <t>PARTICIPACIÓ EN ELS TRIBUTS DE L'ESTAT</t>
  </si>
  <si>
    <t>SUBVENCIÓ CC URGÈNCIA SOCIAL</t>
  </si>
  <si>
    <t>APORTACIÓ VEÏNS PUBLICITAT ANUARI</t>
  </si>
  <si>
    <t xml:space="preserve">CAPÍTOL 4: TRANSFERÈNCIES CORRENTS </t>
  </si>
  <si>
    <t>ARRENDAMENTS SOLARS INDUSTRIALS POLÍGON DE CAN MAGRE</t>
  </si>
  <si>
    <t>CONCESSIÓ SERVEI D'AIGUA</t>
  </si>
  <si>
    <t>CAPÍTOL 5: INGRESSOS DE CAPITAL</t>
  </si>
  <si>
    <t>TOTAL</t>
  </si>
  <si>
    <t>TOTAL PRESSUPOST DESPESES</t>
  </si>
  <si>
    <t>TOTAL PRESSUPOST D'INGRESSOS</t>
  </si>
  <si>
    <t>011</t>
  </si>
  <si>
    <t>RESUM PER  CAPÍTOLS</t>
  </si>
  <si>
    <t xml:space="preserve">DESPESES </t>
  </si>
  <si>
    <t>Capítol I: Impostos Directes</t>
  </si>
  <si>
    <t>Capítol I: Personal</t>
  </si>
  <si>
    <t>Capítol II: Impostos Indirectes</t>
  </si>
  <si>
    <t>Capítol II: Béns Corrents i Serveis</t>
  </si>
  <si>
    <t>Capítol III: Taxes i Preus Públics</t>
  </si>
  <si>
    <t>Capítol III: Despeses de Capital</t>
  </si>
  <si>
    <t>Capítol IV: Transferències Corrents</t>
  </si>
  <si>
    <t xml:space="preserve">Capítol V: Ingressos Patrimonials </t>
  </si>
  <si>
    <t>Operacions Corrents</t>
  </si>
  <si>
    <t>Capítol VI: Alienació d'Inversions Reals</t>
  </si>
  <si>
    <t>Capítol VI: Inversions Reals</t>
  </si>
  <si>
    <t>Capítol VII: Transferències de Capital</t>
  </si>
  <si>
    <t>Operacions de Capital</t>
  </si>
  <si>
    <t>OPERACIONS NO FINANCERES</t>
  </si>
  <si>
    <t>Capítol VIII: Actius Financers</t>
  </si>
  <si>
    <t>Capítol IX: Passius Financers</t>
  </si>
  <si>
    <t>OPERACIONS FINANCERES</t>
  </si>
  <si>
    <t>CLASSIFICACIÓ ORGÀNICA PER REGIDORIES</t>
  </si>
  <si>
    <t>Orgànica</t>
  </si>
  <si>
    <t>Regidoria</t>
  </si>
  <si>
    <t>Regidor</t>
  </si>
  <si>
    <t>Alcaldia, Governació i Urbanisme</t>
  </si>
  <si>
    <t>Joaquim Brustenga i Etxauri</t>
  </si>
  <si>
    <t>Cultura, Ensenyament, Foment de l'Economia, Participació Ciutadana, Atenció al Ciutadà, Activitats Econòmiques i Consum.</t>
  </si>
  <si>
    <t>Isabel Valls i Bassa</t>
  </si>
  <si>
    <t>Esports i Joventut</t>
  </si>
  <si>
    <t>Araceli Polo i Velasco</t>
  </si>
  <si>
    <t>Sanitat i Benestar Social, Gent Gran i Família</t>
  </si>
  <si>
    <t>Cristina Parera i Sallent</t>
  </si>
  <si>
    <t>Habitatge i Hisenda</t>
  </si>
  <si>
    <t>Francesc Montes i Casas</t>
  </si>
  <si>
    <t>Francesc Bonet i Nieto</t>
  </si>
  <si>
    <t>ADQUISICIÓ REVISTES, LLIBRES, ETC. (CULTURA I ENSENYAMENT)</t>
  </si>
  <si>
    <t>Capítol 7 INVERSIONS REALS</t>
  </si>
  <si>
    <t>CONSERVACIÓ I MANTENIMENT PARTICIPACIÓ CIUTADANA</t>
  </si>
  <si>
    <t>SUBVENCIÓ DIBA: FINANÇAMENT ÀMBIT BENESTAR SOCIAL</t>
  </si>
  <si>
    <t>INGRESSOS DIVERSOS GRUA MUNICIPAL</t>
  </si>
  <si>
    <t>SUBVENCIÓ DIBA ESPECÍFIQUES FINALISTES</t>
  </si>
  <si>
    <t>APORTACIÓ ASSOCIACIÓ CATALANA DE MUNICIPIS</t>
  </si>
  <si>
    <t>ÍNDEX</t>
  </si>
  <si>
    <t xml:space="preserve">RESUM PER CAPÍTOLS </t>
  </si>
  <si>
    <t>DESPESES PER CLASSIFICACIÓ ECONÒMICA</t>
  </si>
  <si>
    <t>INGRESSOS PER CLASSIFICACIÓ ECONÓMICA</t>
  </si>
  <si>
    <t>ANNEX INVERSIONS PRESSUPOST 2013</t>
  </si>
  <si>
    <t>SUBMINISTRAMENT i CANON D'AIGUA POTABLE EDIFICIS MUNICIPALS</t>
  </si>
  <si>
    <t>DESPESES GENERADES GRUES</t>
  </si>
  <si>
    <t>INGRESSOS EXECUCIONS SUBSIDIÀRIES</t>
  </si>
  <si>
    <t>INTERESSOS COMPTES BANCARIS</t>
  </si>
  <si>
    <t>ORGÀNICS I REGIDORIES</t>
  </si>
  <si>
    <t>DESPESES PER CLASSIFICACIÓ PER PROGRAMES</t>
  </si>
  <si>
    <t>RESUM PER CAPÍTOLS - ESTALVI BRUT - ESTALVI NET - EQUILIBRI</t>
  </si>
  <si>
    <t>SUBVENCIÓ CONTRACTE PROGRAMA 2015 ATM</t>
  </si>
  <si>
    <t>CLASSSIFICACIÓ PER PROGRAMES</t>
  </si>
  <si>
    <t>DEUTE PÚBLIC</t>
  </si>
  <si>
    <t>01</t>
  </si>
  <si>
    <t>POLÍTICA DE DESPESA 01 DEUTE PÚBLIC</t>
  </si>
  <si>
    <t>ÀREA DE DESPESA 0 DEUTE PÚBLIC</t>
  </si>
  <si>
    <t>ADMINISTRACIÓ GENERAL DE LA SEGURETAT I LA PROTECCIÓ CIVIL</t>
  </si>
  <si>
    <t>SEGURETAT I ORDRE PÚBLIC</t>
  </si>
  <si>
    <t>POLÍTICA DE DESPESA 13 SEGURETAT I MOBILITAT CIUTADANA</t>
  </si>
  <si>
    <t>ADMINISTRACIÓ GENERAL D'HABITATGE I URBANISME</t>
  </si>
  <si>
    <t>URBANISME</t>
  </si>
  <si>
    <t>POLÍTICA DE DESPESA 15 HABITATGE I URBANISME</t>
  </si>
  <si>
    <t>Pavimentació de Vies Públiques</t>
  </si>
  <si>
    <t>SANEJAMENT, PROVEÏMENT I DISTRIBUCIÓ D'AIGÜES</t>
  </si>
  <si>
    <t>Recollida de Residus</t>
  </si>
  <si>
    <t>Gestió de residus sòlids urbans</t>
  </si>
  <si>
    <t>Tractament de Residus</t>
  </si>
  <si>
    <t>RECOLLIDA, GESTIÓ I TRACTAMENT DE RESIDUS</t>
  </si>
  <si>
    <t>ENLLUMENAT PÚBLIC</t>
  </si>
  <si>
    <t>POLÍTICA DE DESPESA 16 BENESTAR COMUNITARI</t>
  </si>
  <si>
    <t>ADMINISTRACIÓ GENERAL MEDI AMBIENT</t>
  </si>
  <si>
    <t>POLÍTICA DE DESPESA 17 MEDI AMBIENT</t>
  </si>
  <si>
    <t>ÀREA DE DESPESA 1 SERVEIS PÚBLICS BÀSICS</t>
  </si>
  <si>
    <t>Protecció contra la contaminació acústica, lumínica i atmosfèrica en les zones urbanes</t>
  </si>
  <si>
    <t>PROTECCIÓ I MILLORA DEL MEDI AMBIENT</t>
  </si>
  <si>
    <t>ACCIÓ SOCIAL</t>
  </si>
  <si>
    <t>POLÍTICA DE DESPESA 23 SERVEIS SOCIALS I PROMOCIÓ SOCIAL</t>
  </si>
  <si>
    <t>ÀREA DE DESPESA 2 ACTUACIONS DE PROTECCIÓ I PROMOCIÓ SOCIAL</t>
  </si>
  <si>
    <t>POLÍTICA DE DESPESA 31 SANITAT</t>
  </si>
  <si>
    <t>PROTECCIÓ DE LA SALUT PÚBLICA</t>
  </si>
  <si>
    <t>ADMINISTRACIÓ GENERAL DE L'EDUCACIÓ</t>
  </si>
  <si>
    <t>FUNCIONAMENT DELS CENTRES DOCENTS D'ENSENYAMENT INFANTIL I PRIMÀRIA I ED. ESPECIAL</t>
  </si>
  <si>
    <t>FUNCIONAMENT DELS CENTRES DOCENTS D'ENSENYAMENT SECUNDARI</t>
  </si>
  <si>
    <t>SERVEIS COMPLEMENTARIS A L'EDUCACIÓ</t>
  </si>
  <si>
    <t>POLÍTICA DE DESPESA 32 EDUCACIÓ</t>
  </si>
  <si>
    <t>ADMINISTRACIÓ GENERAL DE CULTURA</t>
  </si>
  <si>
    <t>BIBLIOTEQUES I ARXIUS</t>
  </si>
  <si>
    <t>Biblioteques públiques</t>
  </si>
  <si>
    <t>PROMOCIÓ CULTURAL</t>
  </si>
  <si>
    <t>EQUIPAMENTS CULTURALS I MUSEUS</t>
  </si>
  <si>
    <t>PROTECCIÓ I GESTIÓ DEL PATRIMONI HISTORICOARTÍSTIC</t>
  </si>
  <si>
    <t>FESTES POPULARS I CELEBRACIONS</t>
  </si>
  <si>
    <t>POLÍTICA DE DESPESA 33 CULTURA</t>
  </si>
  <si>
    <t>ADMINISTRACIÓ GENERAL D'ESPORTS</t>
  </si>
  <si>
    <t>PROMOCIÓ I FOMENT DE L'ESPORT</t>
  </si>
  <si>
    <t>INSTAL·LACIONS ESPORTIVES</t>
  </si>
  <si>
    <t>POLÍTICA DE DESPESA 34 ESPORT</t>
  </si>
  <si>
    <t>ÀREA DE DESPESA 3 PRODUCCIÓ DE BÉNS PÚBLICS DE CARÀCTER PREFERENT</t>
  </si>
  <si>
    <t>ADMINISTRACIÓ GENERAL DE COMERÇ, TURISME I PETITES I MITJANES EMPRESES</t>
  </si>
  <si>
    <t>COMERÇ</t>
  </si>
  <si>
    <t>POLÍTICA DE DESPESA 43 COMERÇ, TURISME I MITJANES EMPRESES</t>
  </si>
  <si>
    <t>Mercats, places i llotges</t>
  </si>
  <si>
    <t>ADMINSITRACIÓ GENERAL DE TRANSPORT</t>
  </si>
  <si>
    <t>POLÍTICA DE DESPESA 44 TRANSPORT PÚBLIC</t>
  </si>
  <si>
    <t>TRANSPORT DE VIATGERS</t>
  </si>
  <si>
    <t>Transport col·lectiu urbà de viatgers</t>
  </si>
  <si>
    <t>SOCIETAT DE LA INFORMACIÓ</t>
  </si>
  <si>
    <t>POLÍTICA DE DESPESA 49 ALTRES ACTUACIONS DE CARÀCTER ECONÒMIC</t>
  </si>
  <si>
    <t>ÀREA DE DESPESA 4 ACTUACIONS DE CARÀCTER ECONÒMIC</t>
  </si>
  <si>
    <t>ÒRGANS DE GOVERN</t>
  </si>
  <si>
    <t>POLÍTICA DE DESPESA 91 ÒRGANS DE GOVERN</t>
  </si>
  <si>
    <t>ADMINISTRACIÓ GENERAL</t>
  </si>
  <si>
    <t>INFORMACIÓ BÀSICA I ESTADÍSTICA</t>
  </si>
  <si>
    <t>ATENCIÓ ALS CIUTADANS</t>
  </si>
  <si>
    <t>POLÍTICA DE DESPESA 92 SERVEIS DE CARÀCTER GENERAL</t>
  </si>
  <si>
    <t>ÀREA DE DESPESA 9 ACTUACIONS DE CARÀCTER GENERAL</t>
  </si>
  <si>
    <t>VIES PÚBLIQUES</t>
  </si>
  <si>
    <t>Gestió del padró municipal d'habitants</t>
  </si>
  <si>
    <t>REFER CARRER PONENT</t>
  </si>
  <si>
    <t>CCEE CLAVEGUERAM BARRI DEL BONAIRE</t>
  </si>
  <si>
    <t>CCEE CLAVEGUERAM ALTRES</t>
  </si>
  <si>
    <t>PRESSUPOST 2015: SET COMUNICACIÓ</t>
  </si>
  <si>
    <t>PRESSUPOSTAT</t>
  </si>
  <si>
    <t>CAPÍTOL 6: INVERSIONS</t>
  </si>
  <si>
    <t>MAQUINÀRIA, INSTAL·LACIONS TÈCNIQUES I UTILLATGE</t>
  </si>
  <si>
    <t>TRANSFERÈNCIES AJUNTAMENT BESTRETA 2012</t>
  </si>
  <si>
    <t>INVERSIONS PENDENTS D'APLICAR</t>
  </si>
  <si>
    <t>CCEE</t>
  </si>
  <si>
    <t>CONSERVACIÓ  I MANTENIMENT VIES PÚBLIQUES VENTADES</t>
  </si>
  <si>
    <t>31532210009</t>
  </si>
  <si>
    <t>CONSERVACIÓ I MANTENIMENT XARXA ENLLUMENAT PÚBLIC VENTADES</t>
  </si>
  <si>
    <t>POUM FEINES EXTRA</t>
  </si>
  <si>
    <t>Liquidacions retroactives</t>
  </si>
  <si>
    <t>Nou prepadró vs DRN 2014</t>
  </si>
  <si>
    <t>IMPOST S/BENS IMMOBLES RÚSTICS</t>
  </si>
  <si>
    <t>REVISIÓ ERRADES CADASTRAL AL PADRÓ D'IBI 2012-2014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</si>
</sst>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\ &quot;pta&quot;_);_(* \(#,##0\ &quot;pta&quot;\);_(* &quot;-&quot;??\ &quot;pta&quot;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.##000"/>
    <numFmt numFmtId="170" formatCode="_-* #,##0.00_€_-;\-* #,##0.00_€_-;_-* &quot;-&quot;??_€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&quot;€&quot;_-;\-* #,##0&quot;€&quot;_-;_-* &quot;-&quot;&quot;€&quot;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_)\ \ \ \ \ ;\(#,##0\)\ \ \ \ \ "/>
    <numFmt numFmtId="199" formatCode="_(* #,##0_);_(* \(#,##0\);_(* &quot;-&quot;??_);_(@_)"/>
    <numFmt numFmtId="200" formatCode="0_)"/>
    <numFmt numFmtId="201" formatCode="0.00?%_)"/>
    <numFmt numFmtId="202" formatCode="#,##0.00\ \€;\-#,##0.00\ \€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0.0%"/>
    <numFmt numFmtId="209" formatCode="[$-C0A]dddd\,\ dd&quot; de &quot;mmmm&quot; de &quot;yyyy"/>
    <numFmt numFmtId="210" formatCode="#,##0.00\ _€"/>
    <numFmt numFmtId="211" formatCode="[$-403]dddd\,\ d&quot; / &quot;mmmm&quot; / &quot;yyyy"/>
    <numFmt numFmtId="212" formatCode="[$-C0A]d\-mmm\-yy;@"/>
    <numFmt numFmtId="213" formatCode="#,##0.00\ &quot;€&quot;"/>
    <numFmt numFmtId="214" formatCode="#,##0.000"/>
    <numFmt numFmtId="215" formatCode="#,##0.0000"/>
    <numFmt numFmtId="216" formatCode="#,##0.00000"/>
    <numFmt numFmtId="217" formatCode="#,##0.000000"/>
    <numFmt numFmtId="218" formatCode="#,##0.0"/>
    <numFmt numFmtId="219" formatCode="#,##0.0000000"/>
    <numFmt numFmtId="220" formatCode="#,##0.00000000"/>
    <numFmt numFmtId="221" formatCode="#,##0.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u val="single"/>
      <sz val="14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Verdana"/>
      <family val="2"/>
    </font>
    <font>
      <sz val="8"/>
      <name val="Tahom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/>
    </xf>
    <xf numFmtId="0" fontId="22" fillId="25" borderId="0" xfId="0" applyFont="1" applyFill="1" applyAlignment="1">
      <alignment horizontal="left"/>
    </xf>
    <xf numFmtId="0" fontId="22" fillId="25" borderId="0" xfId="0" applyFont="1" applyFill="1" applyAlignment="1">
      <alignment/>
    </xf>
    <xf numFmtId="4" fontId="22" fillId="25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0" fontId="23" fillId="16" borderId="0" xfId="0" applyFont="1" applyFill="1" applyAlignment="1">
      <alignment horizontal="left"/>
    </xf>
    <xf numFmtId="0" fontId="20" fillId="16" borderId="0" xfId="0" applyFont="1" applyFill="1" applyAlignment="1">
      <alignment/>
    </xf>
    <xf numFmtId="4" fontId="20" fillId="16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0" fillId="24" borderId="10" xfId="0" applyFill="1" applyBorder="1" applyAlignment="1">
      <alignment/>
    </xf>
    <xf numFmtId="1" fontId="20" fillId="24" borderId="0" xfId="0" applyNumberFormat="1" applyFont="1" applyFill="1" applyAlignment="1">
      <alignment/>
    </xf>
    <xf numFmtId="0" fontId="23" fillId="24" borderId="11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4" fontId="25" fillId="24" borderId="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23" fillId="24" borderId="11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Alignment="1">
      <alignment/>
    </xf>
    <xf numFmtId="0" fontId="22" fillId="25" borderId="0" xfId="0" applyFont="1" applyFill="1" applyAlignment="1">
      <alignment horizontal="center"/>
    </xf>
    <xf numFmtId="0" fontId="20" fillId="24" borderId="0" xfId="0" applyNumberFormat="1" applyFont="1" applyFill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/>
    </xf>
    <xf numFmtId="0" fontId="27" fillId="24" borderId="0" xfId="0" applyFont="1" applyFill="1" applyAlignment="1">
      <alignment wrapText="1"/>
    </xf>
    <xf numFmtId="1" fontId="20" fillId="24" borderId="0" xfId="0" applyNumberFormat="1" applyFont="1" applyFill="1" applyAlignment="1">
      <alignment horizontal="center"/>
    </xf>
    <xf numFmtId="0" fontId="20" fillId="24" borderId="11" xfId="0" applyNumberFormat="1" applyFont="1" applyFill="1" applyBorder="1" applyAlignment="1">
      <alignment horizontal="center"/>
    </xf>
    <xf numFmtId="1" fontId="20" fillId="24" borderId="0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/>
    </xf>
    <xf numFmtId="1" fontId="23" fillId="24" borderId="0" xfId="0" applyNumberFormat="1" applyFont="1" applyFill="1" applyAlignment="1">
      <alignment/>
    </xf>
    <xf numFmtId="4" fontId="25" fillId="24" borderId="0" xfId="0" applyNumberFormat="1" applyFont="1" applyFill="1" applyAlignment="1">
      <alignment/>
    </xf>
    <xf numFmtId="4" fontId="0" fillId="24" borderId="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5" fillId="16" borderId="0" xfId="0" applyFont="1" applyFill="1" applyAlignment="1" quotePrefix="1">
      <alignment/>
    </xf>
    <xf numFmtId="0" fontId="26" fillId="18" borderId="12" xfId="0" applyFont="1" applyFill="1" applyBorder="1" applyAlignment="1">
      <alignment/>
    </xf>
    <xf numFmtId="4" fontId="26" fillId="18" borderId="13" xfId="0" applyNumberFormat="1" applyFont="1" applyFill="1" applyBorder="1" applyAlignment="1">
      <alignment/>
    </xf>
    <xf numFmtId="0" fontId="26" fillId="19" borderId="12" xfId="0" applyFont="1" applyFill="1" applyBorder="1" applyAlignment="1">
      <alignment/>
    </xf>
    <xf numFmtId="4" fontId="26" fillId="19" borderId="13" xfId="0" applyNumberFormat="1" applyFont="1" applyFill="1" applyBorder="1" applyAlignment="1">
      <alignment/>
    </xf>
    <xf numFmtId="0" fontId="23" fillId="16" borderId="0" xfId="0" applyFont="1" applyFill="1" applyAlignment="1">
      <alignment horizontal="center"/>
    </xf>
    <xf numFmtId="0" fontId="23" fillId="16" borderId="0" xfId="0" applyFont="1" applyFill="1" applyAlignment="1">
      <alignment/>
    </xf>
    <xf numFmtId="4" fontId="23" fillId="16" borderId="0" xfId="0" applyNumberFormat="1" applyFont="1" applyFill="1" applyAlignment="1">
      <alignment/>
    </xf>
    <xf numFmtId="0" fontId="23" fillId="24" borderId="0" xfId="0" applyFont="1" applyFill="1" applyAlignment="1">
      <alignment horizontal="right"/>
    </xf>
    <xf numFmtId="0" fontId="29" fillId="25" borderId="0" xfId="0" applyFont="1" applyFill="1" applyAlignment="1">
      <alignment horizontal="left"/>
    </xf>
    <xf numFmtId="0" fontId="29" fillId="25" borderId="0" xfId="0" applyFont="1" applyFill="1" applyAlignment="1">
      <alignment/>
    </xf>
    <xf numFmtId="0" fontId="30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4" fontId="30" fillId="24" borderId="0" xfId="0" applyNumberFormat="1" applyFont="1" applyFill="1" applyAlignment="1">
      <alignment/>
    </xf>
    <xf numFmtId="0" fontId="31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0" fontId="31" fillId="16" borderId="0" xfId="0" applyFont="1" applyFill="1" applyAlignment="1">
      <alignment/>
    </xf>
    <xf numFmtId="4" fontId="31" fillId="16" borderId="0" xfId="0" applyNumberFormat="1" applyFont="1" applyFill="1" applyAlignment="1">
      <alignment/>
    </xf>
    <xf numFmtId="0" fontId="31" fillId="17" borderId="14" xfId="0" applyFont="1" applyFill="1" applyBorder="1" applyAlignment="1">
      <alignment/>
    </xf>
    <xf numFmtId="4" fontId="31" fillId="17" borderId="11" xfId="0" applyNumberFormat="1" applyFont="1" applyFill="1" applyBorder="1" applyAlignment="1">
      <alignment/>
    </xf>
    <xf numFmtId="0" fontId="31" fillId="17" borderId="11" xfId="0" applyFont="1" applyFill="1" applyBorder="1" applyAlignment="1">
      <alignment/>
    </xf>
    <xf numFmtId="4" fontId="31" fillId="17" borderId="15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0" fontId="29" fillId="25" borderId="14" xfId="0" applyFont="1" applyFill="1" applyBorder="1" applyAlignment="1">
      <alignment/>
    </xf>
    <xf numFmtId="4" fontId="29" fillId="25" borderId="11" xfId="0" applyNumberFormat="1" applyFont="1" applyFill="1" applyBorder="1" applyAlignment="1">
      <alignment/>
    </xf>
    <xf numFmtId="0" fontId="29" fillId="25" borderId="11" xfId="0" applyFont="1" applyFill="1" applyBorder="1" applyAlignment="1">
      <alignment/>
    </xf>
    <xf numFmtId="4" fontId="29" fillId="25" borderId="15" xfId="0" applyNumberFormat="1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wrapText="1"/>
    </xf>
    <xf numFmtId="0" fontId="30" fillId="24" borderId="0" xfId="0" applyFont="1" applyFill="1" applyAlignment="1">
      <alignment vertical="center" wrapText="1"/>
    </xf>
    <xf numFmtId="0" fontId="23" fillId="24" borderId="0" xfId="0" applyFont="1" applyFill="1" applyAlignment="1">
      <alignment wrapText="1"/>
    </xf>
    <xf numFmtId="1" fontId="20" fillId="24" borderId="16" xfId="0" applyNumberFormat="1" applyFont="1" applyFill="1" applyBorder="1" applyAlignment="1">
      <alignment horizontal="center" vertical="center"/>
    </xf>
    <xf numFmtId="1" fontId="20" fillId="24" borderId="17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vertical="center" wrapText="1"/>
    </xf>
    <xf numFmtId="4" fontId="33" fillId="24" borderId="19" xfId="0" applyNumberFormat="1" applyFont="1" applyFill="1" applyBorder="1" applyAlignment="1">
      <alignment vertical="center"/>
    </xf>
    <xf numFmtId="4" fontId="33" fillId="24" borderId="20" xfId="0" applyNumberFormat="1" applyFont="1" applyFill="1" applyBorder="1" applyAlignment="1">
      <alignment vertical="center"/>
    </xf>
    <xf numFmtId="4" fontId="34" fillId="24" borderId="21" xfId="49" applyNumberFormat="1" applyFont="1" applyFill="1" applyBorder="1" applyAlignment="1">
      <alignment horizontal="right" vertical="center"/>
    </xf>
    <xf numFmtId="0" fontId="0" fillId="24" borderId="0" xfId="0" applyFont="1" applyFill="1" applyAlignment="1" quotePrefix="1">
      <alignment/>
    </xf>
    <xf numFmtId="4" fontId="0" fillId="16" borderId="0" xfId="0" applyNumberFormat="1" applyFill="1" applyBorder="1" applyAlignment="1">
      <alignment/>
    </xf>
    <xf numFmtId="4" fontId="0" fillId="16" borderId="0" xfId="0" applyNumberFormat="1" applyFill="1" applyAlignment="1">
      <alignment/>
    </xf>
    <xf numFmtId="0" fontId="35" fillId="24" borderId="0" xfId="0" applyFont="1" applyFill="1" applyAlignment="1">
      <alignment/>
    </xf>
    <xf numFmtId="0" fontId="9" fillId="24" borderId="0" xfId="46" applyFill="1" applyAlignment="1">
      <alignment/>
    </xf>
    <xf numFmtId="0" fontId="9" fillId="0" borderId="0" xfId="46" applyAlignment="1">
      <alignment/>
    </xf>
    <xf numFmtId="216" fontId="20" fillId="24" borderId="0" xfId="0" applyNumberFormat="1" applyFont="1" applyFill="1" applyAlignment="1">
      <alignment/>
    </xf>
    <xf numFmtId="216" fontId="34" fillId="24" borderId="22" xfId="0" applyNumberFormat="1" applyFont="1" applyFill="1" applyBorder="1" applyAlignment="1">
      <alignment horizontal="center" vertical="center" wrapText="1"/>
    </xf>
    <xf numFmtId="216" fontId="34" fillId="24" borderId="21" xfId="0" applyNumberFormat="1" applyFont="1" applyFill="1" applyBorder="1" applyAlignment="1">
      <alignment horizontal="center" vertical="center" wrapText="1"/>
    </xf>
    <xf numFmtId="4" fontId="34" fillId="24" borderId="12" xfId="49" applyNumberFormat="1" applyFont="1" applyFill="1" applyBorder="1" applyAlignment="1">
      <alignment horizontal="right" vertical="center"/>
    </xf>
    <xf numFmtId="4" fontId="33" fillId="24" borderId="23" xfId="0" applyNumberFormat="1" applyFont="1" applyFill="1" applyBorder="1" applyAlignment="1">
      <alignment vertical="center"/>
    </xf>
    <xf numFmtId="4" fontId="34" fillId="24" borderId="13" xfId="49" applyNumberFormat="1" applyFont="1" applyFill="1" applyBorder="1" applyAlignment="1">
      <alignment horizontal="right" vertical="center"/>
    </xf>
    <xf numFmtId="4" fontId="34" fillId="24" borderId="21" xfId="0" applyNumberFormat="1" applyFont="1" applyFill="1" applyBorder="1" applyAlignment="1">
      <alignment vertical="center"/>
    </xf>
    <xf numFmtId="4" fontId="33" fillId="24" borderId="24" xfId="0" applyNumberFormat="1" applyFont="1" applyFill="1" applyBorder="1" applyAlignment="1">
      <alignment vertical="center"/>
    </xf>
    <xf numFmtId="1" fontId="20" fillId="24" borderId="25" xfId="0" applyNumberFormat="1" applyFont="1" applyFill="1" applyBorder="1" applyAlignment="1">
      <alignment horizontal="center" vertical="center"/>
    </xf>
    <xf numFmtId="1" fontId="20" fillId="24" borderId="26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vertical="center" wrapText="1"/>
    </xf>
    <xf numFmtId="4" fontId="33" fillId="24" borderId="28" xfId="0" applyNumberFormat="1" applyFont="1" applyFill="1" applyBorder="1" applyAlignment="1">
      <alignment vertical="center"/>
    </xf>
    <xf numFmtId="4" fontId="33" fillId="24" borderId="29" xfId="0" applyNumberFormat="1" applyFont="1" applyFill="1" applyBorder="1" applyAlignment="1">
      <alignment vertical="center"/>
    </xf>
    <xf numFmtId="1" fontId="23" fillId="24" borderId="12" xfId="0" applyNumberFormat="1" applyFont="1" applyFill="1" applyBorder="1" applyAlignment="1">
      <alignment vertical="center"/>
    </xf>
    <xf numFmtId="1" fontId="23" fillId="24" borderId="30" xfId="0" applyNumberFormat="1" applyFont="1" applyFill="1" applyBorder="1" applyAlignment="1">
      <alignment vertical="center"/>
    </xf>
    <xf numFmtId="1" fontId="23" fillId="24" borderId="13" xfId="0" applyNumberFormat="1" applyFont="1" applyFill="1" applyBorder="1" applyAlignment="1">
      <alignment vertical="center"/>
    </xf>
    <xf numFmtId="4" fontId="34" fillId="24" borderId="13" xfId="0" applyNumberFormat="1" applyFont="1" applyFill="1" applyBorder="1" applyAlignment="1">
      <alignment vertical="center"/>
    </xf>
    <xf numFmtId="0" fontId="21" fillId="24" borderId="0" xfId="0" applyFont="1" applyFill="1" applyAlignment="1">
      <alignment/>
    </xf>
    <xf numFmtId="3" fontId="23" fillId="24" borderId="17" xfId="0" applyNumberFormat="1" applyFont="1" applyFill="1" applyBorder="1" applyAlignment="1">
      <alignment horizontal="center"/>
    </xf>
    <xf numFmtId="4" fontId="23" fillId="24" borderId="17" xfId="0" applyNumberFormat="1" applyFont="1" applyFill="1" applyBorder="1" applyAlignment="1">
      <alignment/>
    </xf>
    <xf numFmtId="4" fontId="20" fillId="24" borderId="17" xfId="0" applyNumberFormat="1" applyFont="1" applyFill="1" applyBorder="1" applyAlignment="1">
      <alignment/>
    </xf>
    <xf numFmtId="0" fontId="20" fillId="24" borderId="0" xfId="0" applyNumberFormat="1" applyFont="1" applyFill="1" applyAlignment="1">
      <alignment horizontal="left"/>
    </xf>
    <xf numFmtId="1" fontId="20" fillId="24" borderId="0" xfId="0" applyNumberFormat="1" applyFont="1" applyFill="1" applyBorder="1" applyAlignment="1">
      <alignment/>
    </xf>
    <xf numFmtId="4" fontId="23" fillId="24" borderId="0" xfId="0" applyNumberFormat="1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Alignment="1">
      <alignment/>
    </xf>
    <xf numFmtId="0" fontId="20" fillId="10" borderId="0" xfId="0" applyFont="1" applyFill="1" applyAlignment="1">
      <alignment/>
    </xf>
    <xf numFmtId="1" fontId="20" fillId="24" borderId="31" xfId="0" applyNumberFormat="1" applyFont="1" applyFill="1" applyBorder="1" applyAlignment="1">
      <alignment horizontal="center" vertical="center"/>
    </xf>
    <xf numFmtId="1" fontId="20" fillId="24" borderId="0" xfId="0" applyNumberFormat="1" applyFont="1" applyFill="1" applyAlignment="1">
      <alignment horizontal="left"/>
    </xf>
    <xf numFmtId="4" fontId="23" fillId="24" borderId="21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/>
    </xf>
    <xf numFmtId="0" fontId="20" fillId="16" borderId="0" xfId="0" applyFont="1" applyFill="1" applyBorder="1" applyAlignment="1">
      <alignment/>
    </xf>
    <xf numFmtId="0" fontId="22" fillId="19" borderId="0" xfId="0" applyFont="1" applyFill="1" applyBorder="1" applyAlignment="1">
      <alignment/>
    </xf>
    <xf numFmtId="4" fontId="22" fillId="19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4" fontId="22" fillId="18" borderId="0" xfId="0" applyNumberFormat="1" applyFont="1" applyFill="1" applyBorder="1" applyAlignment="1">
      <alignment/>
    </xf>
    <xf numFmtId="0" fontId="23" fillId="16" borderId="0" xfId="0" applyFont="1" applyFill="1" applyAlignment="1">
      <alignment wrapText="1"/>
    </xf>
    <xf numFmtId="0" fontId="20" fillId="26" borderId="0" xfId="0" applyFont="1" applyFill="1" applyAlignment="1">
      <alignment/>
    </xf>
    <xf numFmtId="0" fontId="27" fillId="24" borderId="0" xfId="0" applyFont="1" applyFill="1" applyAlignment="1">
      <alignment horizontal="center" wrapText="1"/>
    </xf>
    <xf numFmtId="216" fontId="20" fillId="24" borderId="0" xfId="0" applyNumberFormat="1" applyFont="1" applyFill="1" applyBorder="1" applyAlignment="1">
      <alignment/>
    </xf>
    <xf numFmtId="4" fontId="20" fillId="24" borderId="11" xfId="0" applyNumberFormat="1" applyFont="1" applyFill="1" applyBorder="1" applyAlignment="1">
      <alignment/>
    </xf>
    <xf numFmtId="0" fontId="23" fillId="24" borderId="32" xfId="0" applyFont="1" applyFill="1" applyBorder="1" applyAlignment="1">
      <alignment/>
    </xf>
    <xf numFmtId="0" fontId="20" fillId="24" borderId="32" xfId="0" applyNumberFormat="1" applyFont="1" applyFill="1" applyBorder="1" applyAlignment="1">
      <alignment horizontal="left"/>
    </xf>
    <xf numFmtId="0" fontId="20" fillId="24" borderId="0" xfId="0" applyNumberFormat="1" applyFont="1" applyFill="1" applyBorder="1" applyAlignment="1">
      <alignment horizontal="left"/>
    </xf>
    <xf numFmtId="1" fontId="20" fillId="24" borderId="0" xfId="0" applyNumberFormat="1" applyFont="1" applyFill="1" applyBorder="1" applyAlignment="1">
      <alignment horizontal="left"/>
    </xf>
    <xf numFmtId="2" fontId="20" fillId="24" borderId="0" xfId="0" applyNumberFormat="1" applyFont="1" applyFill="1" applyAlignment="1">
      <alignment horizontal="left"/>
    </xf>
    <xf numFmtId="0" fontId="36" fillId="24" borderId="11" xfId="0" applyNumberFormat="1" applyFont="1" applyFill="1" applyBorder="1" applyAlignment="1">
      <alignment horizontal="center"/>
    </xf>
    <xf numFmtId="0" fontId="20" fillId="24" borderId="11" xfId="0" applyNumberFormat="1" applyFont="1" applyFill="1" applyBorder="1" applyAlignment="1" quotePrefix="1">
      <alignment horizontal="center"/>
    </xf>
    <xf numFmtId="0" fontId="36" fillId="24" borderId="11" xfId="0" applyFont="1" applyFill="1" applyBorder="1" applyAlignment="1">
      <alignment/>
    </xf>
    <xf numFmtId="4" fontId="23" fillId="24" borderId="11" xfId="49" applyNumberFormat="1" applyFont="1" applyFill="1" applyBorder="1" applyAlignment="1">
      <alignment horizontal="right"/>
    </xf>
    <xf numFmtId="0" fontId="23" fillId="24" borderId="11" xfId="0" applyNumberFormat="1" applyFont="1" applyFill="1" applyBorder="1" applyAlignment="1">
      <alignment horizontal="center"/>
    </xf>
    <xf numFmtId="0" fontId="37" fillId="16" borderId="11" xfId="0" applyNumberFormat="1" applyFont="1" applyFill="1" applyBorder="1" applyAlignment="1">
      <alignment horizontal="center"/>
    </xf>
    <xf numFmtId="0" fontId="23" fillId="16" borderId="11" xfId="0" applyNumberFormat="1" applyFont="1" applyFill="1" applyBorder="1" applyAlignment="1" quotePrefix="1">
      <alignment horizontal="center"/>
    </xf>
    <xf numFmtId="0" fontId="23" fillId="16" borderId="11" xfId="0" applyNumberFormat="1" applyFont="1" applyFill="1" applyBorder="1" applyAlignment="1">
      <alignment horizontal="center"/>
    </xf>
    <xf numFmtId="0" fontId="23" fillId="16" borderId="11" xfId="0" applyFont="1" applyFill="1" applyBorder="1" applyAlignment="1">
      <alignment/>
    </xf>
    <xf numFmtId="4" fontId="23" fillId="16" borderId="11" xfId="49" applyNumberFormat="1" applyFont="1" applyFill="1" applyBorder="1" applyAlignment="1">
      <alignment horizontal="right"/>
    </xf>
    <xf numFmtId="0" fontId="37" fillId="24" borderId="0" xfId="0" applyNumberFormat="1" applyFont="1" applyFill="1" applyBorder="1" applyAlignment="1">
      <alignment horizontal="center"/>
    </xf>
    <xf numFmtId="0" fontId="23" fillId="24" borderId="0" xfId="0" applyNumberFormat="1" applyFont="1" applyFill="1" applyBorder="1" applyAlignment="1" quotePrefix="1">
      <alignment horizontal="center"/>
    </xf>
    <xf numFmtId="0" fontId="23" fillId="24" borderId="0" xfId="0" applyNumberFormat="1" applyFont="1" applyFill="1" applyBorder="1" applyAlignment="1">
      <alignment horizontal="center"/>
    </xf>
    <xf numFmtId="0" fontId="36" fillId="24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 quotePrefix="1">
      <alignment horizontal="center"/>
    </xf>
    <xf numFmtId="0" fontId="36" fillId="24" borderId="0" xfId="0" applyFont="1" applyFill="1" applyBorder="1" applyAlignment="1">
      <alignment/>
    </xf>
    <xf numFmtId="0" fontId="20" fillId="24" borderId="0" xfId="0" applyFont="1" applyFill="1" applyAlignment="1">
      <alignment horizontal="left"/>
    </xf>
    <xf numFmtId="0" fontId="20" fillId="24" borderId="32" xfId="0" applyFont="1" applyFill="1" applyBorder="1" applyAlignment="1">
      <alignment/>
    </xf>
    <xf numFmtId="4" fontId="20" fillId="24" borderId="32" xfId="0" applyNumberFormat="1" applyFont="1" applyFill="1" applyBorder="1" applyAlignment="1">
      <alignment/>
    </xf>
    <xf numFmtId="0" fontId="20" fillId="16" borderId="12" xfId="0" applyFont="1" applyFill="1" applyBorder="1" applyAlignment="1">
      <alignment/>
    </xf>
    <xf numFmtId="0" fontId="20" fillId="16" borderId="30" xfId="0" applyFont="1" applyFill="1" applyBorder="1" applyAlignment="1">
      <alignment/>
    </xf>
    <xf numFmtId="0" fontId="23" fillId="16" borderId="30" xfId="0" applyFont="1" applyFill="1" applyBorder="1" applyAlignment="1">
      <alignment horizontal="center"/>
    </xf>
    <xf numFmtId="0" fontId="23" fillId="16" borderId="30" xfId="0" applyFont="1" applyFill="1" applyBorder="1" applyAlignment="1">
      <alignment/>
    </xf>
    <xf numFmtId="4" fontId="23" fillId="16" borderId="13" xfId="0" applyNumberFormat="1" applyFont="1" applyFill="1" applyBorder="1" applyAlignment="1">
      <alignment/>
    </xf>
    <xf numFmtId="0" fontId="23" fillId="16" borderId="12" xfId="0" applyFont="1" applyFill="1" applyBorder="1" applyAlignment="1">
      <alignment horizontal="center"/>
    </xf>
    <xf numFmtId="4" fontId="23" fillId="24" borderId="11" xfId="0" applyNumberFormat="1" applyFont="1" applyFill="1" applyBorder="1" applyAlignment="1">
      <alignment vertical="center" wrapText="1"/>
    </xf>
    <xf numFmtId="4" fontId="23" fillId="24" borderId="32" xfId="0" applyNumberFormat="1" applyFont="1" applyFill="1" applyBorder="1" applyAlignment="1">
      <alignment vertical="center" wrapText="1"/>
    </xf>
    <xf numFmtId="4" fontId="23" fillId="24" borderId="13" xfId="0" applyNumberFormat="1" applyFont="1" applyFill="1" applyBorder="1" applyAlignment="1">
      <alignment vertical="center"/>
    </xf>
    <xf numFmtId="1" fontId="20" fillId="24" borderId="33" xfId="0" applyNumberFormat="1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33" fillId="24" borderId="35" xfId="0" applyNumberFormat="1" applyFont="1" applyFill="1" applyBorder="1" applyAlignment="1">
      <alignment vertical="center"/>
    </xf>
    <xf numFmtId="4" fontId="33" fillId="24" borderId="36" xfId="0" applyNumberFormat="1" applyFont="1" applyFill="1" applyBorder="1" applyAlignment="1">
      <alignment vertical="center"/>
    </xf>
    <xf numFmtId="4" fontId="33" fillId="24" borderId="37" xfId="0" applyNumberFormat="1" applyFont="1" applyFill="1" applyBorder="1" applyAlignment="1">
      <alignment vertical="center"/>
    </xf>
    <xf numFmtId="1" fontId="20" fillId="24" borderId="38" xfId="0" applyNumberFormat="1" applyFont="1" applyFill="1" applyBorder="1" applyAlignment="1">
      <alignment horizontal="center" vertical="center"/>
    </xf>
    <xf numFmtId="1" fontId="20" fillId="24" borderId="39" xfId="0" applyNumberFormat="1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vertical="center" wrapText="1"/>
    </xf>
    <xf numFmtId="4" fontId="23" fillId="24" borderId="0" xfId="0" applyNumberFormat="1" applyFont="1" applyFill="1" applyBorder="1" applyAlignment="1">
      <alignment vertical="center" wrapText="1"/>
    </xf>
    <xf numFmtId="4" fontId="33" fillId="24" borderId="41" xfId="0" applyNumberFormat="1" applyFont="1" applyFill="1" applyBorder="1" applyAlignment="1">
      <alignment vertical="center"/>
    </xf>
    <xf numFmtId="4" fontId="33" fillId="24" borderId="42" xfId="0" applyNumberFormat="1" applyFont="1" applyFill="1" applyBorder="1" applyAlignment="1">
      <alignment vertical="center"/>
    </xf>
    <xf numFmtId="4" fontId="33" fillId="24" borderId="43" xfId="0" applyNumberFormat="1" applyFont="1" applyFill="1" applyBorder="1" applyAlignment="1">
      <alignment vertical="center"/>
    </xf>
    <xf numFmtId="4" fontId="34" fillId="24" borderId="12" xfId="0" applyNumberFormat="1" applyFont="1" applyFill="1" applyBorder="1" applyAlignment="1">
      <alignment vertical="center"/>
    </xf>
    <xf numFmtId="4" fontId="34" fillId="24" borderId="30" xfId="0" applyNumberFormat="1" applyFont="1" applyFill="1" applyBorder="1" applyAlignment="1">
      <alignment vertical="center"/>
    </xf>
    <xf numFmtId="0" fontId="0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49" fontId="0" fillId="24" borderId="0" xfId="0" applyNumberFormat="1" applyFill="1" applyAlignment="1">
      <alignment/>
    </xf>
    <xf numFmtId="4" fontId="0" fillId="24" borderId="0" xfId="0" applyNumberFormat="1" applyFont="1" applyFill="1" applyAlignment="1">
      <alignment horizontal="right"/>
    </xf>
    <xf numFmtId="0" fontId="0" fillId="24" borderId="0" xfId="0" applyNumberFormat="1" applyFont="1" applyFill="1" applyAlignment="1">
      <alignment horizontal="left"/>
    </xf>
    <xf numFmtId="0" fontId="0" fillId="24" borderId="0" xfId="0" applyNumberFormat="1" applyFont="1" applyFill="1" applyAlignment="1" quotePrefix="1">
      <alignment horizontal="center"/>
    </xf>
    <xf numFmtId="1" fontId="0" fillId="24" borderId="0" xfId="0" applyNumberFormat="1" applyFill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4" fontId="0" fillId="24" borderId="0" xfId="49" applyNumberFormat="1" applyFont="1" applyFill="1" applyBorder="1" applyAlignment="1">
      <alignment/>
    </xf>
    <xf numFmtId="0" fontId="23" fillId="24" borderId="44" xfId="0" applyFont="1" applyFill="1" applyBorder="1" applyAlignment="1">
      <alignment horizontal="center"/>
    </xf>
    <xf numFmtId="0" fontId="23" fillId="24" borderId="44" xfId="0" applyFont="1" applyFill="1" applyBorder="1" applyAlignment="1">
      <alignment/>
    </xf>
    <xf numFmtId="4" fontId="23" fillId="24" borderId="44" xfId="0" applyNumberFormat="1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23" fillId="24" borderId="45" xfId="0" applyFont="1" applyFill="1" applyBorder="1" applyAlignment="1">
      <alignment/>
    </xf>
    <xf numFmtId="4" fontId="25" fillId="24" borderId="45" xfId="0" applyNumberFormat="1" applyFont="1" applyFill="1" applyBorder="1" applyAlignment="1">
      <alignment/>
    </xf>
    <xf numFmtId="0" fontId="20" fillId="24" borderId="45" xfId="0" applyNumberFormat="1" applyFont="1" applyFill="1" applyBorder="1" applyAlignment="1">
      <alignment horizontal="center"/>
    </xf>
    <xf numFmtId="4" fontId="23" fillId="24" borderId="45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4" fontId="30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3" fillId="24" borderId="12" xfId="0" applyFont="1" applyFill="1" applyBorder="1" applyAlignment="1">
      <alignment horizontal="center" wrapText="1"/>
    </xf>
    <xf numFmtId="0" fontId="23" fillId="24" borderId="30" xfId="0" applyFont="1" applyFill="1" applyBorder="1" applyAlignment="1">
      <alignment horizontal="center" wrapText="1"/>
    </xf>
    <xf numFmtId="0" fontId="23" fillId="24" borderId="46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/>
    </xf>
    <xf numFmtId="49" fontId="23" fillId="24" borderId="54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55" xfId="0" applyNumberFormat="1" applyFont="1" applyFill="1" applyBorder="1" applyAlignment="1">
      <alignment horizontal="center" vertical="center" wrapText="1"/>
    </xf>
    <xf numFmtId="1" fontId="23" fillId="24" borderId="56" xfId="0" applyNumberFormat="1" applyFont="1" applyFill="1" applyBorder="1" applyAlignment="1">
      <alignment horizontal="center" vertical="center"/>
    </xf>
    <xf numFmtId="1" fontId="23" fillId="24" borderId="42" xfId="0" applyNumberFormat="1" applyFont="1" applyFill="1" applyBorder="1" applyAlignment="1">
      <alignment horizontal="center" vertical="center"/>
    </xf>
    <xf numFmtId="1" fontId="23" fillId="24" borderId="57" xfId="0" applyNumberFormat="1" applyFont="1" applyFill="1" applyBorder="1" applyAlignment="1">
      <alignment horizontal="center" vertical="center"/>
    </xf>
    <xf numFmtId="1" fontId="23" fillId="24" borderId="56" xfId="0" applyNumberFormat="1" applyFont="1" applyFill="1" applyBorder="1" applyAlignment="1">
      <alignment horizontal="center" vertical="center" wrapText="1"/>
    </xf>
    <xf numFmtId="1" fontId="23" fillId="24" borderId="42" xfId="0" applyNumberFormat="1" applyFont="1" applyFill="1" applyBorder="1" applyAlignment="1">
      <alignment horizontal="center" vertical="center" wrapText="1"/>
    </xf>
    <xf numFmtId="1" fontId="23" fillId="24" borderId="57" xfId="0" applyNumberFormat="1" applyFont="1" applyFill="1" applyBorder="1" applyAlignment="1">
      <alignment horizontal="center" vertical="center" wrapText="1"/>
    </xf>
    <xf numFmtId="169" fontId="23" fillId="24" borderId="54" xfId="0" applyNumberFormat="1" applyFont="1" applyFill="1" applyBorder="1" applyAlignment="1">
      <alignment horizontal="center" vertical="center"/>
    </xf>
    <xf numFmtId="169" fontId="23" fillId="24" borderId="19" xfId="0" applyNumberFormat="1" applyFont="1" applyFill="1" applyBorder="1" applyAlignment="1">
      <alignment horizontal="center" vertical="center"/>
    </xf>
    <xf numFmtId="169" fontId="23" fillId="24" borderId="55" xfId="0" applyNumberFormat="1" applyFont="1" applyFill="1" applyBorder="1" applyAlignment="1">
      <alignment horizontal="center" vertical="center"/>
    </xf>
    <xf numFmtId="216" fontId="34" fillId="24" borderId="54" xfId="0" applyNumberFormat="1" applyFont="1" applyFill="1" applyBorder="1" applyAlignment="1">
      <alignment horizontal="center" vertical="center" wrapText="1"/>
    </xf>
    <xf numFmtId="216" fontId="34" fillId="24" borderId="55" xfId="0" applyNumberFormat="1" applyFont="1" applyFill="1" applyBorder="1" applyAlignment="1">
      <alignment horizontal="center" vertical="center" wrapText="1"/>
    </xf>
    <xf numFmtId="216" fontId="23" fillId="24" borderId="51" xfId="0" applyNumberFormat="1" applyFont="1" applyFill="1" applyBorder="1" applyAlignment="1">
      <alignment horizontal="center" vertical="center" wrapText="1"/>
    </xf>
    <xf numFmtId="216" fontId="23" fillId="24" borderId="30" xfId="0" applyNumberFormat="1" applyFont="1" applyFill="1" applyBorder="1" applyAlignment="1">
      <alignment horizontal="center" vertical="center" wrapText="1"/>
    </xf>
    <xf numFmtId="216" fontId="23" fillId="24" borderId="53" xfId="0" applyNumberFormat="1" applyFont="1" applyFill="1" applyBorder="1" applyAlignment="1">
      <alignment horizontal="center" vertical="center" wrapText="1"/>
    </xf>
    <xf numFmtId="4" fontId="34" fillId="24" borderId="54" xfId="0" applyNumberFormat="1" applyFont="1" applyFill="1" applyBorder="1" applyAlignment="1">
      <alignment horizontal="center" vertical="center" wrapText="1"/>
    </xf>
    <xf numFmtId="4" fontId="34" fillId="24" borderId="55" xfId="0" applyNumberFormat="1" applyFont="1" applyFill="1" applyBorder="1" applyAlignment="1">
      <alignment horizontal="center" vertical="center" wrapText="1"/>
    </xf>
    <xf numFmtId="216" fontId="23" fillId="24" borderId="12" xfId="0" applyNumberFormat="1" applyFont="1" applyFill="1" applyBorder="1" applyAlignment="1">
      <alignment horizontal="center" vertical="center"/>
    </xf>
    <xf numFmtId="216" fontId="23" fillId="24" borderId="30" xfId="0" applyNumberFormat="1" applyFont="1" applyFill="1" applyBorder="1" applyAlignment="1">
      <alignment horizontal="center" vertical="center"/>
    </xf>
    <xf numFmtId="216" fontId="23" fillId="24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Währung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&#192;LCULS%20REGLA%20DE%20LA%20DESPE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vencio\ANY%202015\Pressupost%202015\C&#192;LCULS%20REGLA%20DE%20LA%20DESP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quidació 2014 DESP"/>
      <sheetName val="Preliquidació 2014 ING"/>
      <sheetName val="dades liquidacions"/>
    </sheetNames>
    <sheetDataSet>
      <sheetData sheetId="2">
        <row r="33">
          <cell r="I33">
            <v>-272822.43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liquidació 2014 DESP"/>
      <sheetName val="Preliquidació 2014 ING"/>
      <sheetName val="dades liquidacions"/>
    </sheetNames>
    <sheetDataSet>
      <sheetData sheetId="2">
        <row r="41">
          <cell r="M41">
            <v>-0.10051840779486972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workbookViewId="0" topLeftCell="A1">
      <selection activeCell="B10" sqref="B10"/>
    </sheetView>
  </sheetViews>
  <sheetFormatPr defaultColWidth="11.421875" defaultRowHeight="12.75"/>
  <cols>
    <col min="1" max="1" width="11.421875" style="1" customWidth="1"/>
    <col min="2" max="2" width="60.421875" style="1" bestFit="1" customWidth="1"/>
    <col min="3" max="16384" width="11.421875" style="1" customWidth="1"/>
  </cols>
  <sheetData>
    <row r="2" ht="12.75">
      <c r="B2" s="88" t="s">
        <v>670</v>
      </c>
    </row>
    <row r="3" ht="12.75">
      <c r="B3" s="88"/>
    </row>
    <row r="4" ht="12.75">
      <c r="B4" s="88"/>
    </row>
    <row r="5" ht="12.75">
      <c r="B5" s="19"/>
    </row>
    <row r="6" ht="12.75">
      <c r="B6" s="89" t="s">
        <v>671</v>
      </c>
    </row>
    <row r="7" ht="12.75">
      <c r="B7" s="14"/>
    </row>
    <row r="8" ht="12.75">
      <c r="B8" s="90" t="s">
        <v>679</v>
      </c>
    </row>
    <row r="9" ht="12.75">
      <c r="B9" s="14"/>
    </row>
    <row r="10" ht="12.75">
      <c r="B10" s="89" t="s">
        <v>672</v>
      </c>
    </row>
    <row r="11" ht="12.75">
      <c r="B11" s="14"/>
    </row>
    <row r="12" ht="12.75">
      <c r="B12" s="89" t="s">
        <v>680</v>
      </c>
    </row>
    <row r="13" ht="12.75">
      <c r="B13" s="14"/>
    </row>
    <row r="14" ht="12.75">
      <c r="B14" s="89" t="s">
        <v>673</v>
      </c>
    </row>
    <row r="16" ht="12.75">
      <c r="B16" s="90" t="s">
        <v>681</v>
      </c>
    </row>
    <row r="17" ht="12.75">
      <c r="B17" s="90"/>
    </row>
    <row r="18" ht="12.75">
      <c r="B18" s="89" t="s">
        <v>674</v>
      </c>
    </row>
    <row r="20" ht="12.75">
      <c r="B20" s="90" t="s">
        <v>140</v>
      </c>
    </row>
  </sheetData>
  <hyperlinks>
    <hyperlink ref="B6" location="'RESUM CAPÍTOLS'!A1" display="RESUM PER CAPÍTOLS "/>
    <hyperlink ref="B10" location="'Despeses ECONÒMICA'!A1" display="DESPESES PER CLASSIFICACIÓ ECONÒMICA"/>
    <hyperlink ref="B12" location="'Despeses PROGRAMA'!A1" display="DESPESES PER CLASSIFICACIÓ PER PROGRAMES"/>
    <hyperlink ref="B14" location="'Ingressos ECO'!A1" display="INGRESSOS PER CLASSIFICACIÓ ECONÓMICA"/>
    <hyperlink ref="B18" location="Inversions!A1" display="ANNEX INVERSIONS PRESSUPOST 2013"/>
    <hyperlink ref="B20" location="'Pressupost SET'!Títulos_a_imprimir" display="PRESSUPOST SET"/>
    <hyperlink ref="B8" location="'ORGÀNIC I REGIDORIES'!A1" display="ORGÀNICS I REGIDORIES"/>
    <hyperlink ref="B16" location="'Resum per capítols EB-EN-EQ'!A1" display="RESUM PER CAPÍTOLS - ESTALVI BRUT - ESTALVI NET - EQUILIBRI"/>
  </hyperlinks>
  <printOptions/>
  <pageMargins left="1.04" right="0.34" top="2.38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106"/>
  <sheetViews>
    <sheetView view="pageBreakPreview" zoomScale="60" zoomScaleNormal="80" workbookViewId="0" topLeftCell="A2">
      <selection activeCell="C15" sqref="C15"/>
    </sheetView>
  </sheetViews>
  <sheetFormatPr defaultColWidth="11.421875" defaultRowHeight="12.75"/>
  <cols>
    <col min="1" max="1" width="13.7109375" style="1" bestFit="1" customWidth="1"/>
    <col min="2" max="2" width="14.8515625" style="1" bestFit="1" customWidth="1"/>
    <col min="3" max="3" width="64.140625" style="1" bestFit="1" customWidth="1"/>
    <col min="4" max="4" width="19.140625" style="1" bestFit="1" customWidth="1"/>
    <col min="5" max="16384" width="11.421875" style="1" customWidth="1"/>
  </cols>
  <sheetData>
    <row r="1" spans="1:4" s="2" customFormat="1" ht="18" customHeight="1">
      <c r="A1" s="108"/>
      <c r="B1" s="108" t="s">
        <v>753</v>
      </c>
      <c r="C1" s="108"/>
      <c r="D1" s="108"/>
    </row>
    <row r="2" spans="2:4" s="2" customFormat="1" ht="6.75" customHeight="1">
      <c r="B2" s="3"/>
      <c r="D2" s="4"/>
    </row>
    <row r="3" spans="1:4" s="2" customFormat="1" ht="12.75">
      <c r="A3" s="5" t="s">
        <v>565</v>
      </c>
      <c r="B3" s="6"/>
      <c r="C3" s="7"/>
      <c r="D3" s="6"/>
    </row>
    <row r="4" spans="1:3" s="2" customFormat="1" ht="6.75" customHeight="1">
      <c r="A4" s="3"/>
      <c r="C4" s="4"/>
    </row>
    <row r="5" spans="1:4" s="2" customFormat="1" ht="12.75">
      <c r="A5" s="9" t="s">
        <v>566</v>
      </c>
      <c r="B5" s="10"/>
      <c r="C5" s="11"/>
      <c r="D5" s="10"/>
    </row>
    <row r="6" spans="2:4" s="2" customFormat="1" ht="6.75" customHeight="1">
      <c r="B6" s="3"/>
      <c r="D6" s="4"/>
    </row>
    <row r="7" spans="1:4" s="2" customFormat="1" ht="12.75">
      <c r="A7" s="190" t="s">
        <v>568</v>
      </c>
      <c r="B7" s="190" t="s">
        <v>569</v>
      </c>
      <c r="C7" s="191" t="s">
        <v>570</v>
      </c>
      <c r="D7" s="192" t="s">
        <v>754</v>
      </c>
    </row>
    <row r="8" spans="1:4" s="14" customFormat="1" ht="12.75">
      <c r="A8" s="181">
        <v>920</v>
      </c>
      <c r="B8" s="182">
        <v>130000</v>
      </c>
      <c r="C8" s="183" t="s">
        <v>130</v>
      </c>
      <c r="D8" s="184">
        <v>39500</v>
      </c>
    </row>
    <row r="9" spans="1:4" s="14" customFormat="1" ht="12.75">
      <c r="A9" s="181">
        <v>920</v>
      </c>
      <c r="B9" s="182">
        <v>160000</v>
      </c>
      <c r="C9" s="183" t="s">
        <v>131</v>
      </c>
      <c r="D9" s="184">
        <v>13000</v>
      </c>
    </row>
    <row r="10" spans="1:4" s="14" customFormat="1" ht="12.75">
      <c r="A10" s="181">
        <v>920</v>
      </c>
      <c r="B10" s="182">
        <v>160090</v>
      </c>
      <c r="C10" s="183" t="s">
        <v>381</v>
      </c>
      <c r="D10" s="184">
        <v>250</v>
      </c>
    </row>
    <row r="11" spans="1:4" s="15" customFormat="1" ht="12.75">
      <c r="A11" s="193"/>
      <c r="B11" s="193"/>
      <c r="C11" s="194" t="s">
        <v>595</v>
      </c>
      <c r="D11" s="195">
        <f>+SUM(D8:D10)</f>
        <v>52750</v>
      </c>
    </row>
    <row r="12" spans="2:4" s="2" customFormat="1" ht="12.75">
      <c r="B12" s="3"/>
      <c r="D12" s="4"/>
    </row>
    <row r="13" spans="1:4" s="15" customFormat="1" ht="12.75">
      <c r="A13" s="181">
        <v>920</v>
      </c>
      <c r="B13" s="182">
        <v>220000</v>
      </c>
      <c r="C13" s="183" t="s">
        <v>132</v>
      </c>
      <c r="D13" s="18">
        <v>0</v>
      </c>
    </row>
    <row r="14" spans="1:4" s="15" customFormat="1" ht="12.75">
      <c r="A14" s="181">
        <v>920</v>
      </c>
      <c r="B14" s="182">
        <v>221000</v>
      </c>
      <c r="C14" s="183" t="s">
        <v>133</v>
      </c>
      <c r="D14" s="18">
        <v>2500</v>
      </c>
    </row>
    <row r="15" spans="1:4" s="15" customFormat="1" ht="12.75">
      <c r="A15" s="181">
        <v>920</v>
      </c>
      <c r="B15" s="182">
        <v>222000</v>
      </c>
      <c r="C15" s="183" t="s">
        <v>134</v>
      </c>
      <c r="D15" s="18">
        <v>750</v>
      </c>
    </row>
    <row r="16" spans="1:4" s="15" customFormat="1" ht="12.75">
      <c r="A16" s="181">
        <v>920</v>
      </c>
      <c r="B16" s="182">
        <v>227990</v>
      </c>
      <c r="C16" s="183" t="s">
        <v>135</v>
      </c>
      <c r="D16" s="18">
        <v>2600</v>
      </c>
    </row>
    <row r="17" spans="1:4" s="15" customFormat="1" ht="12.75">
      <c r="A17" s="193"/>
      <c r="B17" s="193"/>
      <c r="C17" s="194" t="s">
        <v>256</v>
      </c>
      <c r="D17" s="195">
        <f>+SUM(D13:D16)</f>
        <v>5850</v>
      </c>
    </row>
    <row r="18" spans="1:4" s="15" customFormat="1" ht="12.75">
      <c r="A18" s="181"/>
      <c r="B18" s="181"/>
      <c r="C18" s="185"/>
      <c r="D18" s="184"/>
    </row>
    <row r="19" spans="1:4" s="15" customFormat="1" ht="12.75">
      <c r="A19" s="186" t="s">
        <v>628</v>
      </c>
      <c r="B19" s="182">
        <v>359000</v>
      </c>
      <c r="C19" s="183" t="s">
        <v>129</v>
      </c>
      <c r="D19" s="184">
        <v>60</v>
      </c>
    </row>
    <row r="20" spans="1:4" s="15" customFormat="1" ht="12.75">
      <c r="A20" s="193"/>
      <c r="B20" s="193"/>
      <c r="C20" s="194" t="s">
        <v>596</v>
      </c>
      <c r="D20" s="195">
        <f>+SUM(D19:D19)</f>
        <v>60</v>
      </c>
    </row>
    <row r="21" spans="1:4" s="15" customFormat="1" ht="12.75">
      <c r="A21" s="17"/>
      <c r="B21" s="17"/>
      <c r="C21" s="23"/>
      <c r="D21" s="24"/>
    </row>
    <row r="22" spans="1:4" s="15" customFormat="1" ht="12.75">
      <c r="A22" s="181">
        <v>920</v>
      </c>
      <c r="B22" s="187">
        <v>480000</v>
      </c>
      <c r="C22" s="183" t="s">
        <v>136</v>
      </c>
      <c r="D22" s="18">
        <v>6000</v>
      </c>
    </row>
    <row r="23" spans="1:4" s="15" customFormat="1" ht="12.75">
      <c r="A23" s="193"/>
      <c r="B23" s="193"/>
      <c r="C23" s="194" t="s">
        <v>597</v>
      </c>
      <c r="D23" s="195">
        <f>+SUM(D22:D22)</f>
        <v>6000</v>
      </c>
    </row>
    <row r="24" spans="1:4" s="15" customFormat="1" ht="12.75">
      <c r="A24" s="17"/>
      <c r="B24" s="17"/>
      <c r="C24" s="23"/>
      <c r="D24" s="24"/>
    </row>
    <row r="25" spans="1:4" s="15" customFormat="1" ht="12.75">
      <c r="A25" s="181">
        <v>920</v>
      </c>
      <c r="B25" s="187">
        <v>623000</v>
      </c>
      <c r="C25" s="183" t="s">
        <v>756</v>
      </c>
      <c r="D25" s="18">
        <v>6000</v>
      </c>
    </row>
    <row r="26" spans="1:4" s="15" customFormat="1" ht="12.75">
      <c r="A26" s="17">
        <v>920</v>
      </c>
      <c r="B26" s="17">
        <v>623999</v>
      </c>
      <c r="C26" s="8" t="s">
        <v>758</v>
      </c>
      <c r="D26" s="198">
        <v>12000</v>
      </c>
    </row>
    <row r="27" spans="1:4" s="15" customFormat="1" ht="12.75">
      <c r="A27" s="193"/>
      <c r="B27" s="193"/>
      <c r="C27" s="194" t="s">
        <v>755</v>
      </c>
      <c r="D27" s="195">
        <f>+SUM(D25:D26)</f>
        <v>18000</v>
      </c>
    </row>
    <row r="28" spans="1:4" s="15" customFormat="1" ht="12.75">
      <c r="A28" s="188"/>
      <c r="B28" s="188"/>
      <c r="C28" s="14"/>
      <c r="D28" s="189"/>
    </row>
    <row r="29" spans="1:4" s="15" customFormat="1" ht="12.75">
      <c r="A29" s="10"/>
      <c r="B29" s="50"/>
      <c r="C29" s="51" t="s">
        <v>626</v>
      </c>
      <c r="D29" s="52">
        <f>+SUM(D8:D28)/2</f>
        <v>82660</v>
      </c>
    </row>
    <row r="30" spans="1:2" s="15" customFormat="1" ht="12.75">
      <c r="A30" s="17"/>
      <c r="B30" s="17"/>
    </row>
    <row r="31" spans="1:4" s="15" customFormat="1" ht="12.75">
      <c r="A31" s="31" t="s">
        <v>601</v>
      </c>
      <c r="B31" s="31"/>
      <c r="C31" s="7"/>
      <c r="D31" s="7"/>
    </row>
    <row r="32" spans="1:4" s="15" customFormat="1" ht="12.75">
      <c r="A32" s="3"/>
      <c r="B32" s="3"/>
      <c r="C32" s="4"/>
      <c r="D32" s="4"/>
    </row>
    <row r="33" spans="1:4" s="15" customFormat="1" ht="12.75">
      <c r="A33" s="9" t="s">
        <v>566</v>
      </c>
      <c r="B33" s="50"/>
      <c r="C33" s="11"/>
      <c r="D33" s="11"/>
    </row>
    <row r="34" spans="1:2" s="15" customFormat="1" ht="12.75">
      <c r="A34" s="17"/>
      <c r="B34" s="17"/>
    </row>
    <row r="35" spans="1:4" s="2" customFormat="1" ht="12.75">
      <c r="A35" s="17"/>
      <c r="B35" s="190" t="s">
        <v>569</v>
      </c>
      <c r="C35" s="191" t="s">
        <v>570</v>
      </c>
      <c r="D35" s="192" t="s">
        <v>754</v>
      </c>
    </row>
    <row r="36" spans="1:4" s="2" customFormat="1" ht="12.75">
      <c r="A36" s="35"/>
      <c r="B36" s="182">
        <v>46100</v>
      </c>
      <c r="C36" s="183" t="s">
        <v>137</v>
      </c>
      <c r="D36" s="28">
        <v>6660</v>
      </c>
    </row>
    <row r="37" spans="1:4" s="2" customFormat="1" ht="12.75">
      <c r="A37" s="35"/>
      <c r="B37" s="182">
        <v>46200</v>
      </c>
      <c r="C37" s="183" t="s">
        <v>138</v>
      </c>
      <c r="D37" s="28">
        <v>58000</v>
      </c>
    </row>
    <row r="38" spans="1:4" s="2" customFormat="1" ht="12.75">
      <c r="A38" s="35"/>
      <c r="B38" s="182">
        <v>46201</v>
      </c>
      <c r="C38" s="183" t="s">
        <v>757</v>
      </c>
      <c r="D38" s="28">
        <v>12000</v>
      </c>
    </row>
    <row r="39" spans="1:4" s="15" customFormat="1" ht="12.75">
      <c r="A39" s="35"/>
      <c r="B39" s="196"/>
      <c r="C39" s="194" t="s">
        <v>621</v>
      </c>
      <c r="D39" s="197">
        <f>+SUM(D36:D38)</f>
        <v>76660</v>
      </c>
    </row>
    <row r="40" spans="1:4" s="15" customFormat="1" ht="12.75">
      <c r="A40" s="35"/>
      <c r="B40" s="35"/>
      <c r="C40" s="23"/>
      <c r="D40" s="114"/>
    </row>
    <row r="41" spans="1:4" s="15" customFormat="1" ht="12.75">
      <c r="A41" s="35"/>
      <c r="B41" s="182">
        <v>76100</v>
      </c>
      <c r="C41" s="183" t="s">
        <v>137</v>
      </c>
      <c r="D41" s="28">
        <v>6000</v>
      </c>
    </row>
    <row r="42" spans="1:4" s="15" customFormat="1" ht="12.75">
      <c r="A42" s="17"/>
      <c r="B42" s="196"/>
      <c r="C42" s="194" t="s">
        <v>599</v>
      </c>
      <c r="D42" s="197">
        <f>+SUM(D40:D41)</f>
        <v>6000</v>
      </c>
    </row>
    <row r="43" spans="1:4" s="15" customFormat="1" ht="12.75">
      <c r="A43" s="17"/>
      <c r="B43" s="35"/>
      <c r="C43" s="23"/>
      <c r="D43" s="114"/>
    </row>
    <row r="44" spans="1:4" s="8" customFormat="1" ht="12.75">
      <c r="A44" s="10"/>
      <c r="B44" s="50"/>
      <c r="C44" s="51" t="s">
        <v>139</v>
      </c>
      <c r="D44" s="52">
        <f>+D39+D42</f>
        <v>82660</v>
      </c>
    </row>
    <row r="45" spans="1:2" s="15" customFormat="1" ht="12.75">
      <c r="A45" s="17"/>
      <c r="B45" s="17"/>
    </row>
    <row r="46" spans="1:2" s="15" customFormat="1" ht="12.75">
      <c r="A46" s="17"/>
      <c r="B46" s="17"/>
    </row>
    <row r="47" spans="1:2" s="15" customFormat="1" ht="12.75">
      <c r="A47" s="17"/>
      <c r="B47" s="17"/>
    </row>
    <row r="48" spans="1:2" s="15" customFormat="1" ht="12.75">
      <c r="A48" s="17"/>
      <c r="B48" s="17"/>
    </row>
    <row r="49" spans="1:2" s="15" customFormat="1" ht="12.75">
      <c r="A49" s="17"/>
      <c r="B49" s="17"/>
    </row>
    <row r="50" spans="1:2" s="15" customFormat="1" ht="12.75">
      <c r="A50" s="17"/>
      <c r="B50" s="17"/>
    </row>
    <row r="51" spans="1:2" s="15" customFormat="1" ht="12.75">
      <c r="A51" s="17"/>
      <c r="B51" s="17"/>
    </row>
    <row r="52" spans="1:2" s="15" customFormat="1" ht="12.75">
      <c r="A52" s="17"/>
      <c r="B52" s="17"/>
    </row>
    <row r="53" spans="1:2" s="15" customFormat="1" ht="12.75">
      <c r="A53" s="17"/>
      <c r="B53" s="17"/>
    </row>
    <row r="54" spans="1:2" s="15" customFormat="1" ht="12.75">
      <c r="A54" s="17"/>
      <c r="B54" s="17"/>
    </row>
    <row r="55" spans="1:2" s="15" customFormat="1" ht="12.75">
      <c r="A55" s="17"/>
      <c r="B55" s="17"/>
    </row>
    <row r="56" spans="1:2" s="15" customFormat="1" ht="12.75">
      <c r="A56" s="17"/>
      <c r="B56" s="17"/>
    </row>
    <row r="57" spans="1:2" s="15" customFormat="1" ht="12.75">
      <c r="A57" s="17"/>
      <c r="B57" s="17"/>
    </row>
    <row r="58" spans="1:2" s="15" customFormat="1" ht="12.75">
      <c r="A58" s="17"/>
      <c r="B58" s="17"/>
    </row>
    <row r="59" spans="1:2" s="15" customFormat="1" ht="12.75">
      <c r="A59" s="17"/>
      <c r="B59" s="17"/>
    </row>
    <row r="60" spans="1:2" s="15" customFormat="1" ht="12.75">
      <c r="A60" s="17"/>
      <c r="B60" s="17"/>
    </row>
    <row r="61" spans="1:2" s="14" customFormat="1" ht="12.75">
      <c r="A61" s="16"/>
      <c r="B61" s="16"/>
    </row>
    <row r="62" spans="1:2" s="14" customFormat="1" ht="12.75">
      <c r="A62" s="16"/>
      <c r="B62" s="16"/>
    </row>
    <row r="63" spans="1:2" s="14" customFormat="1" ht="12.75">
      <c r="A63" s="16"/>
      <c r="B63" s="16"/>
    </row>
    <row r="64" spans="1:2" s="14" customFormat="1" ht="12.75">
      <c r="A64" s="16"/>
      <c r="B64" s="16"/>
    </row>
    <row r="65" spans="1:2" s="14" customFormat="1" ht="12.75">
      <c r="A65" s="16"/>
      <c r="B65" s="16"/>
    </row>
    <row r="66" spans="1:2" s="14" customFormat="1" ht="12.75">
      <c r="A66" s="16"/>
      <c r="B66" s="16"/>
    </row>
    <row r="67" spans="1:2" s="14" customFormat="1" ht="12.75">
      <c r="A67" s="16"/>
      <c r="B67" s="16"/>
    </row>
    <row r="68" spans="1:2" s="14" customFormat="1" ht="12.75">
      <c r="A68" s="16"/>
      <c r="B68" s="16"/>
    </row>
    <row r="69" spans="1:2" s="14" customFormat="1" ht="12.75">
      <c r="A69" s="16"/>
      <c r="B69" s="16"/>
    </row>
    <row r="70" spans="1:2" s="14" customFormat="1" ht="12.75">
      <c r="A70" s="16"/>
      <c r="B70" s="16"/>
    </row>
    <row r="71" spans="1:2" s="14" customFormat="1" ht="12.75">
      <c r="A71" s="16"/>
      <c r="B71" s="16"/>
    </row>
    <row r="72" spans="1:2" s="14" customFormat="1" ht="12.75">
      <c r="A72" s="16"/>
      <c r="B72" s="16"/>
    </row>
    <row r="73" spans="1:2" s="14" customFormat="1" ht="12.75">
      <c r="A73" s="16"/>
      <c r="B73" s="16"/>
    </row>
    <row r="74" spans="1:2" s="14" customFormat="1" ht="12.75">
      <c r="A74" s="16"/>
      <c r="B74" s="16"/>
    </row>
    <row r="75" spans="1:2" s="14" customFormat="1" ht="12.75">
      <c r="A75" s="16"/>
      <c r="B75" s="16"/>
    </row>
    <row r="76" spans="1:2" s="14" customFormat="1" ht="12.75">
      <c r="A76" s="16"/>
      <c r="B76" s="16"/>
    </row>
    <row r="77" spans="1:2" s="14" customFormat="1" ht="12.75">
      <c r="A77" s="16"/>
      <c r="B77" s="16"/>
    </row>
    <row r="78" spans="1:2" s="14" customFormat="1" ht="12.75">
      <c r="A78" s="16"/>
      <c r="B78" s="16"/>
    </row>
    <row r="79" spans="1:2" s="14" customFormat="1" ht="12.75">
      <c r="A79" s="16"/>
      <c r="B79" s="16"/>
    </row>
    <row r="80" spans="1:2" s="14" customFormat="1" ht="12.75">
      <c r="A80" s="16"/>
      <c r="B80" s="16"/>
    </row>
    <row r="81" spans="1:2" s="14" customFormat="1" ht="12.75">
      <c r="A81" s="16"/>
      <c r="B81" s="16"/>
    </row>
    <row r="82" spans="1:2" s="14" customFormat="1" ht="12.75">
      <c r="A82" s="16"/>
      <c r="B82" s="16"/>
    </row>
    <row r="83" spans="1:2" s="14" customFormat="1" ht="12.75">
      <c r="A83" s="16"/>
      <c r="B83" s="16"/>
    </row>
    <row r="84" spans="1:2" s="14" customFormat="1" ht="12.75">
      <c r="A84" s="16"/>
      <c r="B84" s="16"/>
    </row>
    <row r="85" spans="1:2" s="14" customFormat="1" ht="12.75">
      <c r="A85" s="16"/>
      <c r="B85" s="16"/>
    </row>
    <row r="86" spans="1:2" s="14" customFormat="1" ht="12.75">
      <c r="A86" s="16"/>
      <c r="B86" s="16"/>
    </row>
    <row r="87" spans="1:2" s="14" customFormat="1" ht="12.75">
      <c r="A87" s="16"/>
      <c r="B87" s="16"/>
    </row>
    <row r="88" spans="1:2" s="14" customFormat="1" ht="12.75">
      <c r="A88" s="16"/>
      <c r="B88" s="16"/>
    </row>
    <row r="89" spans="1:2" s="14" customFormat="1" ht="12.75">
      <c r="A89" s="16"/>
      <c r="B89" s="16"/>
    </row>
    <row r="90" spans="1:2" s="14" customFormat="1" ht="12.75">
      <c r="A90" s="16"/>
      <c r="B90" s="16"/>
    </row>
    <row r="91" spans="1:2" s="14" customFormat="1" ht="12.75">
      <c r="A91" s="16"/>
      <c r="B91" s="16"/>
    </row>
    <row r="92" spans="1:2" s="14" customFormat="1" ht="12.75">
      <c r="A92" s="16"/>
      <c r="B92" s="16"/>
    </row>
    <row r="93" spans="1:2" s="14" customFormat="1" ht="12.75">
      <c r="A93" s="16"/>
      <c r="B93" s="16"/>
    </row>
    <row r="94" spans="1:2" s="14" customFormat="1" ht="12.75">
      <c r="A94" s="16"/>
      <c r="B94" s="16"/>
    </row>
    <row r="95" spans="1:2" s="14" customFormat="1" ht="12.75">
      <c r="A95" s="16"/>
      <c r="B95" s="16"/>
    </row>
    <row r="96" spans="1:2" s="14" customFormat="1" ht="12.75">
      <c r="A96" s="16"/>
      <c r="B96" s="16"/>
    </row>
    <row r="97" spans="1:2" s="14" customFormat="1" ht="12.75">
      <c r="A97" s="16"/>
      <c r="B97" s="16"/>
    </row>
    <row r="98" spans="1:2" s="14" customFormat="1" ht="12.75">
      <c r="A98" s="16"/>
      <c r="B98" s="16"/>
    </row>
    <row r="99" spans="1:2" s="14" customFormat="1" ht="12.75">
      <c r="A99" s="16"/>
      <c r="B99" s="16"/>
    </row>
    <row r="100" spans="1:2" s="14" customFormat="1" ht="12.75">
      <c r="A100" s="16"/>
      <c r="B100" s="16"/>
    </row>
    <row r="101" spans="1:2" s="14" customFormat="1" ht="12.75">
      <c r="A101" s="16"/>
      <c r="B101" s="16"/>
    </row>
    <row r="102" spans="1:2" s="14" customFormat="1" ht="12.75">
      <c r="A102" s="16"/>
      <c r="B102" s="16"/>
    </row>
    <row r="103" spans="1:2" s="14" customFormat="1" ht="12.75">
      <c r="A103" s="16"/>
      <c r="B103" s="16"/>
    </row>
    <row r="104" spans="1:2" s="14" customFormat="1" ht="12.75">
      <c r="A104" s="16"/>
      <c r="B104" s="16"/>
    </row>
    <row r="105" spans="1:2" s="14" customFormat="1" ht="12.75">
      <c r="A105" s="16"/>
      <c r="B105" s="16"/>
    </row>
    <row r="106" spans="1:2" s="14" customFormat="1" ht="12.75">
      <c r="A106" s="16"/>
      <c r="B106" s="16"/>
    </row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</sheetData>
  <sheetProtection/>
  <printOptions/>
  <pageMargins left="0.6692913385826772" right="0.7086614173228347" top="1.3385826771653544" bottom="0.5905511811023623" header="0" footer="0"/>
  <pageSetup fitToHeight="18" horizontalDpi="600" verticalDpi="600" orientation="landscape" paperSize="9" r:id="rId2"/>
  <headerFooter alignWithMargins="0">
    <oddHeader>&amp;L&amp;G</oddHeader>
    <oddFooter>&amp;C Carretera de la Sagrera, 3. 08187 - Telf. 93.844.80.25  Fax. 93.844.93.80
www.ser.cat - st.eulaliaron@diba.cat</oddFooter>
  </headerFooter>
  <rowBreaks count="1" manualBreakCount="1">
    <brk id="29" max="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10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49.28125" style="3" bestFit="1" customWidth="1"/>
    <col min="3" max="3" width="31.7109375" style="3" bestFit="1" customWidth="1"/>
    <col min="4" max="4" width="47.140625" style="3" bestFit="1" customWidth="1"/>
    <col min="5" max="5" width="20.140625" style="2" customWidth="1"/>
    <col min="6" max="6" width="2.8515625" style="2" customWidth="1"/>
    <col min="7" max="7" width="20.7109375" style="2" bestFit="1" customWidth="1"/>
    <col min="8" max="16384" width="11.421875" style="2" customWidth="1"/>
  </cols>
  <sheetData>
    <row r="2" spans="3:4" ht="22.5" customHeight="1">
      <c r="C2" s="108" t="s">
        <v>141</v>
      </c>
      <c r="D2" s="108"/>
    </row>
    <row r="4" spans="2:5" s="56" customFormat="1" ht="15">
      <c r="B4" s="54" t="s">
        <v>629</v>
      </c>
      <c r="C4" s="54"/>
      <c r="D4" s="54"/>
      <c r="E4" s="55"/>
    </row>
    <row r="5" spans="2:4" s="56" customFormat="1" ht="15">
      <c r="B5" s="57"/>
      <c r="C5" s="57"/>
      <c r="D5" s="57"/>
    </row>
    <row r="6" spans="2:5" s="56" customFormat="1" ht="15">
      <c r="B6" s="57"/>
      <c r="C6" s="57"/>
      <c r="D6" s="57"/>
      <c r="E6" s="57"/>
    </row>
    <row r="7" spans="2:5" s="56" customFormat="1" ht="15">
      <c r="B7" s="59" t="s">
        <v>601</v>
      </c>
      <c r="C7" s="59">
        <v>2015</v>
      </c>
      <c r="D7" s="59" t="s">
        <v>630</v>
      </c>
      <c r="E7" s="59">
        <v>2015</v>
      </c>
    </row>
    <row r="8" spans="1:6" s="56" customFormat="1" ht="21.75" customHeight="1">
      <c r="A8" s="56">
        <v>1</v>
      </c>
      <c r="B8" s="56" t="s">
        <v>631</v>
      </c>
      <c r="C8" s="58">
        <f>+SUMIF('Ingressos ECO'!A:A,'RESUM CAPÍTOLS'!A8,'Ingressos ECO'!D:D)</f>
        <v>3596996.02</v>
      </c>
      <c r="D8" s="56" t="s">
        <v>632</v>
      </c>
      <c r="E8" s="58">
        <f>+SUMIF('Despeses ECONÒMICA'!B:B,'RESUM CAPÍTOLS'!A8,'Despeses ECONÒMICA'!G:G)</f>
        <v>2647378.6999999993</v>
      </c>
      <c r="F8" s="58"/>
    </row>
    <row r="9" spans="1:6" s="56" customFormat="1" ht="21.75" customHeight="1">
      <c r="A9" s="56">
        <v>2</v>
      </c>
      <c r="B9" s="56" t="s">
        <v>633</v>
      </c>
      <c r="C9" s="58">
        <f>+SUMIF('Ingressos ECO'!A:A,'RESUM CAPÍTOLS'!A9,'Ingressos ECO'!D:D)</f>
        <v>42241</v>
      </c>
      <c r="D9" s="56" t="s">
        <v>634</v>
      </c>
      <c r="E9" s="58">
        <f>+SUMIF('Despeses ECONÒMICA'!B:B,'RESUM CAPÍTOLS'!A9,'Despeses ECONÒMICA'!G:G)</f>
        <v>2944093.804157505</v>
      </c>
      <c r="F9" s="58"/>
    </row>
    <row r="10" spans="1:6" s="56" customFormat="1" ht="21.75" customHeight="1">
      <c r="A10" s="56">
        <v>3</v>
      </c>
      <c r="B10" s="56" t="s">
        <v>635</v>
      </c>
      <c r="C10" s="58">
        <f>+SUMIF('Ingressos ECO'!A:A,'RESUM CAPÍTOLS'!A10,'Ingressos ECO'!D:D)</f>
        <v>1262877.2700000003</v>
      </c>
      <c r="D10" s="56" t="s">
        <v>636</v>
      </c>
      <c r="E10" s="58">
        <f>+SUMIF('Despeses ECONÒMICA'!B:B,'RESUM CAPÍTOLS'!A10,'Despeses ECONÒMICA'!G:G)</f>
        <v>88395.74</v>
      </c>
      <c r="F10" s="58"/>
    </row>
    <row r="11" spans="1:6" s="56" customFormat="1" ht="21.75" customHeight="1">
      <c r="A11" s="56">
        <v>4</v>
      </c>
      <c r="B11" s="56" t="s">
        <v>637</v>
      </c>
      <c r="C11" s="58">
        <f>+SUMIF('Ingressos ECO'!A:A,'RESUM CAPÍTOLS'!A11,'Ingressos ECO'!D:D)</f>
        <v>2401126.4699999997</v>
      </c>
      <c r="D11" s="56" t="s">
        <v>637</v>
      </c>
      <c r="E11" s="58">
        <f>+SUMIF('Despeses ECONÒMICA'!B:B,'RESUM CAPÍTOLS'!A11,'Despeses ECONÒMICA'!G:G)</f>
        <v>575112.16</v>
      </c>
      <c r="F11" s="58"/>
    </row>
    <row r="12" spans="1:6" s="56" customFormat="1" ht="21.75" customHeight="1">
      <c r="A12" s="56">
        <v>5</v>
      </c>
      <c r="B12" s="60" t="s">
        <v>638</v>
      </c>
      <c r="C12" s="61">
        <f>+SUMIF('Ingressos ECO'!A:A,'RESUM CAPÍTOLS'!A12,'Ingressos ECO'!D:D)</f>
        <v>78650.36</v>
      </c>
      <c r="D12" s="60"/>
      <c r="E12" s="61"/>
      <c r="F12" s="58"/>
    </row>
    <row r="13" spans="2:6" s="56" customFormat="1" ht="21.75" customHeight="1">
      <c r="B13" s="62" t="s">
        <v>639</v>
      </c>
      <c r="C13" s="63">
        <f>+SUM(C8:C12)</f>
        <v>7381891.12</v>
      </c>
      <c r="D13" s="62"/>
      <c r="E13" s="63">
        <f>+SUM(E8:E12)</f>
        <v>6254980.404157504</v>
      </c>
      <c r="F13" s="58"/>
    </row>
    <row r="14" spans="3:5" s="56" customFormat="1" ht="21.75" customHeight="1">
      <c r="C14" s="58"/>
      <c r="E14" s="58"/>
    </row>
    <row r="15" spans="1:6" s="56" customFormat="1" ht="21.75" customHeight="1">
      <c r="A15" s="56">
        <v>6</v>
      </c>
      <c r="B15" s="56" t="s">
        <v>640</v>
      </c>
      <c r="C15" s="58">
        <f>+SUMIF('Ingressos ECO'!A:A,'RESUM CAPÍTOLS'!A15,'Ingressos ECO'!D:D)</f>
        <v>0</v>
      </c>
      <c r="D15" s="56" t="s">
        <v>641</v>
      </c>
      <c r="E15" s="58">
        <f>+SUMIF('Despeses ECONÒMICA'!B:B,'RESUM CAPÍTOLS'!A15,'Despeses ECONÒMICA'!G:G)</f>
        <v>1128395.8399999999</v>
      </c>
      <c r="F15" s="58"/>
    </row>
    <row r="16" spans="1:6" s="56" customFormat="1" ht="21.75" customHeight="1">
      <c r="A16" s="56">
        <v>7</v>
      </c>
      <c r="B16" s="60" t="s">
        <v>642</v>
      </c>
      <c r="C16" s="61">
        <f>+SUMIF('Ingressos ECO'!A:A,'RESUM CAPÍTOLS'!A16,'Ingressos ECO'!D:D)</f>
        <v>627400.9199999999</v>
      </c>
      <c r="D16" s="60" t="s">
        <v>642</v>
      </c>
      <c r="E16" s="61">
        <f>+SUMIF('Despeses ECONÒMICA'!B:B,'RESUM CAPÍTOLS'!A16,'Despeses ECONÒMICA'!G:G)</f>
        <v>0</v>
      </c>
      <c r="F16" s="58"/>
    </row>
    <row r="17" spans="2:6" s="56" customFormat="1" ht="21.75" customHeight="1">
      <c r="B17" s="62" t="s">
        <v>643</v>
      </c>
      <c r="C17" s="63">
        <f>+SUM(C15:C16)</f>
        <v>627400.9199999999</v>
      </c>
      <c r="D17" s="62"/>
      <c r="E17" s="63">
        <f>+SUM(E15:E16)</f>
        <v>1128395.8399999999</v>
      </c>
      <c r="F17" s="58"/>
    </row>
    <row r="18" spans="2:6" s="56" customFormat="1" ht="21.75" customHeight="1">
      <c r="B18" s="64" t="s">
        <v>644</v>
      </c>
      <c r="C18" s="65">
        <f>+C17+C13</f>
        <v>8009292.04</v>
      </c>
      <c r="D18" s="66"/>
      <c r="E18" s="65">
        <f>+E13+E17</f>
        <v>7383376.244157504</v>
      </c>
      <c r="F18" s="58"/>
    </row>
    <row r="19" spans="3:5" s="56" customFormat="1" ht="21.75" customHeight="1">
      <c r="C19" s="58"/>
      <c r="E19" s="58"/>
    </row>
    <row r="20" spans="1:6" s="56" customFormat="1" ht="21.75" customHeight="1">
      <c r="A20" s="56">
        <v>8</v>
      </c>
      <c r="B20" s="56" t="s">
        <v>645</v>
      </c>
      <c r="C20" s="58">
        <v>0</v>
      </c>
      <c r="D20" s="56" t="s">
        <v>645</v>
      </c>
      <c r="E20" s="58">
        <f>+SUMIF('Despeses ECONÒMICA'!B:B,'RESUM CAPÍTOLS'!A20,'Despeses ECONÒMICA'!G:G)</f>
        <v>0</v>
      </c>
      <c r="F20" s="58"/>
    </row>
    <row r="21" spans="1:6" s="56" customFormat="1" ht="21.75" customHeight="1">
      <c r="A21" s="56">
        <v>9</v>
      </c>
      <c r="B21" s="56" t="s">
        <v>646</v>
      </c>
      <c r="C21" s="68">
        <v>0</v>
      </c>
      <c r="D21" s="56" t="s">
        <v>646</v>
      </c>
      <c r="E21" s="61">
        <f>+SUMIF('Despeses ECONÒMICA'!B:B,'RESUM CAPÍTOLS'!A21,'Despeses ECONÒMICA'!G:G)</f>
        <v>625915.7999999999</v>
      </c>
      <c r="F21" s="58"/>
    </row>
    <row r="22" spans="2:6" s="56" customFormat="1" ht="21.75" customHeight="1">
      <c r="B22" s="64" t="s">
        <v>647</v>
      </c>
      <c r="C22" s="65">
        <f>+SUM(C20:C21)</f>
        <v>0</v>
      </c>
      <c r="D22" s="66"/>
      <c r="E22" s="67">
        <f>+SUM(E20:E21)</f>
        <v>625915.7999999999</v>
      </c>
      <c r="F22" s="58"/>
    </row>
    <row r="23" spans="2:6" s="56" customFormat="1" ht="21.75" customHeight="1">
      <c r="B23" s="69" t="s">
        <v>625</v>
      </c>
      <c r="C23" s="70">
        <f>+C18+C22</f>
        <v>8009292.04</v>
      </c>
      <c r="D23" s="71"/>
      <c r="E23" s="72">
        <f>+E18+E22</f>
        <v>8009292.044157504</v>
      </c>
      <c r="F23" s="58"/>
    </row>
    <row r="24" spans="2:5" s="56" customFormat="1" ht="15">
      <c r="B24" s="57"/>
      <c r="C24" s="57"/>
      <c r="D24" s="57"/>
      <c r="E24" s="199"/>
    </row>
    <row r="25" spans="2:5" s="56" customFormat="1" ht="15">
      <c r="B25" s="57"/>
      <c r="C25" s="57"/>
      <c r="D25" s="57"/>
      <c r="E25" s="57"/>
    </row>
    <row r="26" spans="2:5" s="56" customFormat="1" ht="15">
      <c r="B26" s="57"/>
      <c r="C26" s="57"/>
      <c r="D26" s="57"/>
      <c r="E26" s="57"/>
    </row>
    <row r="27" spans="2:5" s="56" customFormat="1" ht="15">
      <c r="B27" s="57"/>
      <c r="C27" s="57"/>
      <c r="D27" s="57"/>
      <c r="E27" s="57"/>
    </row>
    <row r="28" spans="2:5" s="56" customFormat="1" ht="15">
      <c r="B28" s="57"/>
      <c r="C28" s="57"/>
      <c r="D28" s="57"/>
      <c r="E28" s="57"/>
    </row>
    <row r="29" spans="2:5" s="56" customFormat="1" ht="15">
      <c r="B29" s="57"/>
      <c r="C29" s="57"/>
      <c r="D29" s="57"/>
      <c r="E29" s="57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</sheetData>
  <sheetProtection/>
  <printOptions/>
  <pageMargins left="0.17" right="0.16" top="1.41" bottom="0.9" header="0.17" footer="0.49"/>
  <pageSetup fitToHeight="1" fitToWidth="1" horizontalDpi="600" verticalDpi="600" orientation="landscape" paperSize="9" scale="96" r:id="rId2"/>
  <headerFooter alignWithMargins="0">
    <oddHeader>&amp;L&amp;G</oddHeader>
    <oddFooter>&amp;CAjuntament de Santa Eulàlia de Ronçana
 Carretera de la Sagrera, 3. 08187 - Telf. 93.844.80.25  Fax. 93.844.93.80
www.ser.cat - st.eulaliaron@diba.cat&amp;R
</oddFooter>
  </headerFooter>
  <ignoredErrors>
    <ignoredError sqref="D17:D23 C13:C23 D13:D15 C24:D24" formulaRange="1"/>
    <ignoredError sqref="E17:E19 E22:E23 E13:E14" formula="1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H99"/>
  <sheetViews>
    <sheetView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39.140625" style="3" customWidth="1"/>
    <col min="3" max="3" width="72.00390625" style="2" customWidth="1"/>
    <col min="4" max="4" width="61.57421875" style="4" customWidth="1"/>
    <col min="5" max="5" width="6.7109375" style="2" customWidth="1"/>
    <col min="6" max="6" width="2.140625" style="2" customWidth="1"/>
    <col min="7" max="7" width="11.421875" style="2" hidden="1" customWidth="1"/>
    <col min="8" max="8" width="2.57421875" style="2" customWidth="1"/>
    <col min="9" max="16384" width="11.421875" style="2" customWidth="1"/>
  </cols>
  <sheetData>
    <row r="1" spans="5:8" ht="12.75">
      <c r="E1" s="53"/>
      <c r="F1" s="53"/>
      <c r="G1" s="53" t="s">
        <v>571</v>
      </c>
      <c r="H1" s="53"/>
    </row>
    <row r="2" spans="2:4" ht="19.5" customHeight="1">
      <c r="B2" s="200" t="s">
        <v>141</v>
      </c>
      <c r="C2" s="200"/>
      <c r="D2" s="200"/>
    </row>
    <row r="3" spans="2:4" s="56" customFormat="1" ht="15">
      <c r="B3" s="57"/>
      <c r="D3" s="58"/>
    </row>
    <row r="4" spans="2:4" s="56" customFormat="1" ht="15">
      <c r="B4" s="57"/>
      <c r="D4" s="58"/>
    </row>
    <row r="5" spans="2:4" s="56" customFormat="1" ht="15">
      <c r="B5" s="57"/>
      <c r="D5" s="58"/>
    </row>
    <row r="6" spans="2:4" s="56" customFormat="1" ht="15">
      <c r="B6" s="57"/>
      <c r="D6" s="58"/>
    </row>
    <row r="7" spans="2:4" s="56" customFormat="1" ht="15">
      <c r="B7" s="57"/>
      <c r="D7" s="58"/>
    </row>
    <row r="8" spans="2:4" ht="12.75">
      <c r="B8" s="5" t="s">
        <v>648</v>
      </c>
      <c r="C8" s="6"/>
      <c r="D8" s="7"/>
    </row>
    <row r="10" spans="2:4" ht="15">
      <c r="B10" s="57"/>
      <c r="C10" s="57"/>
      <c r="D10" s="57"/>
    </row>
    <row r="11" spans="2:4" ht="27.75" customHeight="1">
      <c r="B11" s="59" t="s">
        <v>649</v>
      </c>
      <c r="C11" s="73" t="s">
        <v>650</v>
      </c>
      <c r="D11" s="73" t="s">
        <v>651</v>
      </c>
    </row>
    <row r="12" spans="2:4" ht="27.75" customHeight="1">
      <c r="B12" s="74">
        <v>1</v>
      </c>
      <c r="C12" s="56" t="s">
        <v>652</v>
      </c>
      <c r="D12" s="56" t="s">
        <v>653</v>
      </c>
    </row>
    <row r="13" spans="2:4" ht="46.5" customHeight="1">
      <c r="B13" s="75">
        <v>2</v>
      </c>
      <c r="C13" s="76" t="s">
        <v>654</v>
      </c>
      <c r="D13" s="77" t="s">
        <v>655</v>
      </c>
    </row>
    <row r="14" spans="2:4" ht="27.75" customHeight="1">
      <c r="B14" s="74">
        <v>3</v>
      </c>
      <c r="C14" s="56" t="s">
        <v>49</v>
      </c>
      <c r="D14" s="56" t="s">
        <v>48</v>
      </c>
    </row>
    <row r="15" spans="2:4" ht="27.75" customHeight="1">
      <c r="B15" s="74">
        <v>4</v>
      </c>
      <c r="C15" s="56" t="s">
        <v>656</v>
      </c>
      <c r="D15" s="56" t="s">
        <v>662</v>
      </c>
    </row>
    <row r="16" spans="2:4" ht="27.75" customHeight="1">
      <c r="B16" s="74">
        <v>5</v>
      </c>
      <c r="C16" s="56" t="s">
        <v>50</v>
      </c>
      <c r="D16" s="56" t="s">
        <v>657</v>
      </c>
    </row>
    <row r="17" spans="2:4" ht="27.75" customHeight="1">
      <c r="B17" s="74">
        <v>6</v>
      </c>
      <c r="C17" s="56" t="s">
        <v>658</v>
      </c>
      <c r="D17" s="56" t="s">
        <v>659</v>
      </c>
    </row>
    <row r="18" spans="2:4" ht="27.75" customHeight="1">
      <c r="B18" s="74">
        <v>7</v>
      </c>
      <c r="C18" s="56" t="s">
        <v>660</v>
      </c>
      <c r="D18" s="56" t="s">
        <v>661</v>
      </c>
    </row>
    <row r="19" spans="2:4" ht="27.75" customHeight="1">
      <c r="B19" s="57"/>
      <c r="C19" s="57"/>
      <c r="D19" s="57"/>
    </row>
    <row r="20" spans="2:4" ht="15">
      <c r="B20" s="57"/>
      <c r="C20" s="57"/>
      <c r="D20" s="57"/>
    </row>
    <row r="21" spans="3:4" ht="12.75">
      <c r="C21" s="3"/>
      <c r="D21" s="3"/>
    </row>
    <row r="22" spans="3:4" ht="12.75"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</sheetData>
  <sheetProtection/>
  <mergeCells count="1">
    <mergeCell ref="B2:D2"/>
  </mergeCells>
  <printOptions/>
  <pageMargins left="0.76" right="0.53" top="1.42" bottom="0.56" header="0" footer="0"/>
  <pageSetup horizontalDpi="600" verticalDpi="600" orientation="landscape" paperSize="9" scale="68" r:id="rId2"/>
  <headerFooter alignWithMargins="0">
    <oddHeader>&amp;L&amp;G</oddHeader>
    <oddFooter>&amp;CAjuntament de Santa Eulàlia de Ronçana
 Carretera de la Sagrera, 3. 08187 - Telf. 93.844.80.25  Fax. 93.844.93.80
www.ser.cat - st.eulaliaron@diba.cat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J489"/>
  <sheetViews>
    <sheetView zoomScale="80" zoomScaleNormal="80" workbookViewId="0" topLeftCell="A1">
      <pane ySplit="8" topLeftCell="BM288" activePane="bottomLeft" state="frozen"/>
      <selection pane="topLeft" activeCell="A1" sqref="A1"/>
      <selection pane="bottomLeft" activeCell="C309" sqref="C309"/>
    </sheetView>
  </sheetViews>
  <sheetFormatPr defaultColWidth="11.421875" defaultRowHeight="12.75"/>
  <cols>
    <col min="1" max="1" width="15.00390625" style="2" bestFit="1" customWidth="1"/>
    <col min="2" max="2" width="2.7109375" style="21" bestFit="1" customWidth="1"/>
    <col min="3" max="3" width="12.7109375" style="2" customWidth="1"/>
    <col min="4" max="4" width="13.7109375" style="2" bestFit="1" customWidth="1"/>
    <col min="5" max="5" width="14.8515625" style="2" bestFit="1" customWidth="1"/>
    <col min="6" max="6" width="99.140625" style="2" customWidth="1"/>
    <col min="7" max="7" width="25.140625" style="2" bestFit="1" customWidth="1"/>
    <col min="8" max="8" width="16.421875" style="2" bestFit="1" customWidth="1"/>
    <col min="9" max="16384" width="11.421875" style="2" customWidth="1"/>
  </cols>
  <sheetData>
    <row r="2" spans="3:7" ht="18">
      <c r="C2" s="200" t="s">
        <v>141</v>
      </c>
      <c r="D2" s="200"/>
      <c r="E2" s="200"/>
      <c r="F2" s="200"/>
      <c r="G2" s="200"/>
    </row>
    <row r="3" spans="5:7" ht="12.75">
      <c r="E3" s="3"/>
      <c r="G3" s="4"/>
    </row>
    <row r="4" spans="3:7" ht="12.75">
      <c r="C4" s="5" t="s">
        <v>565</v>
      </c>
      <c r="D4" s="6"/>
      <c r="E4" s="7"/>
      <c r="F4" s="6"/>
      <c r="G4" s="7"/>
    </row>
    <row r="5" spans="3:7" ht="12.75">
      <c r="C5" s="3"/>
      <c r="E5" s="4"/>
      <c r="G5" s="4"/>
    </row>
    <row r="6" spans="3:7" ht="12.75">
      <c r="C6" s="9" t="s">
        <v>566</v>
      </c>
      <c r="D6" s="10"/>
      <c r="E6" s="11"/>
      <c r="F6" s="10"/>
      <c r="G6" s="11"/>
    </row>
    <row r="7" spans="5:7" ht="12.75">
      <c r="E7" s="3"/>
      <c r="G7" s="4"/>
    </row>
    <row r="8" spans="2:7" ht="12.75">
      <c r="B8" s="41" t="s">
        <v>295</v>
      </c>
      <c r="C8" s="12" t="s">
        <v>567</v>
      </c>
      <c r="D8" s="12" t="s">
        <v>568</v>
      </c>
      <c r="E8" s="12" t="s">
        <v>569</v>
      </c>
      <c r="F8" s="13" t="s">
        <v>570</v>
      </c>
      <c r="G8" s="109">
        <v>2015</v>
      </c>
    </row>
    <row r="9" spans="1:7" ht="12.75">
      <c r="A9" s="116" t="str">
        <f>+CONCATENATE(C9,D9,E9)</f>
        <v>7130130000</v>
      </c>
      <c r="B9" s="21">
        <v>1</v>
      </c>
      <c r="C9" s="32">
        <v>7</v>
      </c>
      <c r="D9" s="32">
        <v>130</v>
      </c>
      <c r="E9" s="32">
        <v>130000</v>
      </c>
      <c r="F9" s="112" t="s">
        <v>318</v>
      </c>
      <c r="G9" s="111">
        <v>32317.04</v>
      </c>
    </row>
    <row r="10" spans="1:7" ht="12.75">
      <c r="A10" s="116" t="str">
        <f aca="true" t="shared" si="0" ref="A10:A71">+CONCATENATE(C10,D10,E10)</f>
        <v>7132120030</v>
      </c>
      <c r="B10" s="21">
        <v>1</v>
      </c>
      <c r="C10" s="32">
        <v>7</v>
      </c>
      <c r="D10" s="32">
        <v>132</v>
      </c>
      <c r="E10" s="32">
        <v>120030</v>
      </c>
      <c r="F10" s="112" t="s">
        <v>319</v>
      </c>
      <c r="G10" s="111">
        <v>13174.98</v>
      </c>
    </row>
    <row r="11" spans="1:7" ht="12.75">
      <c r="A11" s="116" t="str">
        <f t="shared" si="0"/>
        <v>7132120040</v>
      </c>
      <c r="B11" s="21">
        <v>1</v>
      </c>
      <c r="C11" s="32">
        <v>7</v>
      </c>
      <c r="D11" s="32">
        <v>132</v>
      </c>
      <c r="E11" s="32">
        <v>120040</v>
      </c>
      <c r="F11" s="112" t="s">
        <v>320</v>
      </c>
      <c r="G11" s="111">
        <v>112847.26</v>
      </c>
    </row>
    <row r="12" spans="1:7" ht="12.75">
      <c r="A12" s="116" t="str">
        <f t="shared" si="0"/>
        <v>7150120000</v>
      </c>
      <c r="B12" s="21">
        <v>1</v>
      </c>
      <c r="C12" s="32">
        <v>7</v>
      </c>
      <c r="D12" s="32">
        <v>150</v>
      </c>
      <c r="E12" s="32">
        <v>120000</v>
      </c>
      <c r="F12" s="112" t="s">
        <v>321</v>
      </c>
      <c r="G12" s="111">
        <v>13077.68</v>
      </c>
    </row>
    <row r="13" spans="1:7" ht="12.75">
      <c r="A13" s="116" t="str">
        <f t="shared" si="0"/>
        <v>7150120010</v>
      </c>
      <c r="B13" s="21">
        <v>1</v>
      </c>
      <c r="C13" s="32">
        <v>7</v>
      </c>
      <c r="D13" s="32">
        <v>150</v>
      </c>
      <c r="E13" s="32">
        <v>120010</v>
      </c>
      <c r="F13" s="112" t="s">
        <v>324</v>
      </c>
      <c r="G13" s="111">
        <v>14886.06</v>
      </c>
    </row>
    <row r="14" spans="1:7" ht="12.75">
      <c r="A14" s="116" t="str">
        <f t="shared" si="0"/>
        <v>7150120030</v>
      </c>
      <c r="B14" s="21">
        <v>1</v>
      </c>
      <c r="C14" s="32">
        <v>7</v>
      </c>
      <c r="D14" s="32">
        <v>150</v>
      </c>
      <c r="E14" s="32">
        <v>120030</v>
      </c>
      <c r="F14" s="112" t="s">
        <v>325</v>
      </c>
      <c r="G14" s="111">
        <v>13605.82</v>
      </c>
    </row>
    <row r="15" spans="1:7" ht="12.75">
      <c r="A15" s="116" t="str">
        <f t="shared" si="0"/>
        <v>7150130000</v>
      </c>
      <c r="B15" s="21">
        <v>1</v>
      </c>
      <c r="C15" s="32">
        <v>7</v>
      </c>
      <c r="D15" s="32">
        <v>150</v>
      </c>
      <c r="E15" s="32">
        <v>130000</v>
      </c>
      <c r="F15" s="112" t="s">
        <v>326</v>
      </c>
      <c r="G15" s="111">
        <v>14693.7</v>
      </c>
    </row>
    <row r="16" spans="1:7" ht="12.75">
      <c r="A16" s="116" t="str">
        <f t="shared" si="0"/>
        <v>71532130000</v>
      </c>
      <c r="B16" s="21">
        <v>1</v>
      </c>
      <c r="C16" s="32">
        <v>7</v>
      </c>
      <c r="D16" s="32">
        <v>1532</v>
      </c>
      <c r="E16" s="32">
        <v>130000</v>
      </c>
      <c r="F16" s="112" t="s">
        <v>327</v>
      </c>
      <c r="G16" s="111">
        <v>186494.93</v>
      </c>
    </row>
    <row r="17" spans="1:7" ht="12.75">
      <c r="A17" s="116" t="str">
        <f t="shared" si="0"/>
        <v>7170130000</v>
      </c>
      <c r="B17" s="21">
        <v>1</v>
      </c>
      <c r="C17" s="32">
        <v>7</v>
      </c>
      <c r="D17" s="32">
        <v>170</v>
      </c>
      <c r="E17" s="32">
        <v>130000</v>
      </c>
      <c r="F17" s="112" t="s">
        <v>328</v>
      </c>
      <c r="G17" s="111">
        <v>27099</v>
      </c>
    </row>
    <row r="18" spans="1:7" ht="12.75">
      <c r="A18" s="116" t="str">
        <f t="shared" si="0"/>
        <v>7231130000</v>
      </c>
      <c r="B18" s="21">
        <v>1</v>
      </c>
      <c r="C18" s="32">
        <v>7</v>
      </c>
      <c r="D18" s="32">
        <v>231</v>
      </c>
      <c r="E18" s="32">
        <v>130000</v>
      </c>
      <c r="F18" s="112" t="s">
        <v>329</v>
      </c>
      <c r="G18" s="111">
        <v>63221.9</v>
      </c>
    </row>
    <row r="19" spans="1:7" ht="12.75">
      <c r="A19" s="116" t="str">
        <f t="shared" si="0"/>
        <v>7320130000</v>
      </c>
      <c r="B19" s="21">
        <v>1</v>
      </c>
      <c r="C19" s="32">
        <v>7</v>
      </c>
      <c r="D19" s="32">
        <v>320</v>
      </c>
      <c r="E19" s="32">
        <v>130000</v>
      </c>
      <c r="F19" s="112" t="s">
        <v>330</v>
      </c>
      <c r="G19" s="111">
        <v>12329.45</v>
      </c>
    </row>
    <row r="20" spans="1:7" ht="12.75">
      <c r="A20" s="116" t="str">
        <f t="shared" si="0"/>
        <v>7323130000</v>
      </c>
      <c r="B20" s="21">
        <v>1</v>
      </c>
      <c r="C20" s="32">
        <v>7</v>
      </c>
      <c r="D20" s="32">
        <v>323</v>
      </c>
      <c r="E20" s="32">
        <v>130000</v>
      </c>
      <c r="F20" s="112" t="s">
        <v>331</v>
      </c>
      <c r="G20" s="111">
        <v>302824.91</v>
      </c>
    </row>
    <row r="21" spans="1:7" ht="12.75">
      <c r="A21" s="116" t="str">
        <f t="shared" si="0"/>
        <v>7330130000</v>
      </c>
      <c r="B21" s="21">
        <v>1</v>
      </c>
      <c r="C21" s="32">
        <v>7</v>
      </c>
      <c r="D21" s="32">
        <v>330</v>
      </c>
      <c r="E21" s="32">
        <v>130000</v>
      </c>
      <c r="F21" s="112" t="s">
        <v>332</v>
      </c>
      <c r="G21" s="111">
        <v>49388.22</v>
      </c>
    </row>
    <row r="22" spans="1:7" ht="12.75">
      <c r="A22" s="116" t="str">
        <f t="shared" si="0"/>
        <v>73321130000</v>
      </c>
      <c r="B22" s="21">
        <v>1</v>
      </c>
      <c r="C22" s="32">
        <v>7</v>
      </c>
      <c r="D22" s="32">
        <v>3321</v>
      </c>
      <c r="E22" s="32">
        <v>130000</v>
      </c>
      <c r="F22" s="112" t="s">
        <v>333</v>
      </c>
      <c r="G22" s="111">
        <v>49198.78</v>
      </c>
    </row>
    <row r="23" spans="1:7" ht="12.75">
      <c r="A23" s="116" t="str">
        <f t="shared" si="0"/>
        <v>7340130000</v>
      </c>
      <c r="B23" s="21">
        <v>1</v>
      </c>
      <c r="C23" s="32">
        <v>7</v>
      </c>
      <c r="D23" s="32">
        <v>340</v>
      </c>
      <c r="E23" s="32">
        <v>130000</v>
      </c>
      <c r="F23" s="112" t="s">
        <v>334</v>
      </c>
      <c r="G23" s="111">
        <v>24512.18</v>
      </c>
    </row>
    <row r="24" spans="1:7" ht="12.75">
      <c r="A24" s="116" t="str">
        <f t="shared" si="0"/>
        <v>7342130000</v>
      </c>
      <c r="B24" s="21">
        <v>1</v>
      </c>
      <c r="C24" s="32">
        <v>7</v>
      </c>
      <c r="D24" s="32">
        <v>342</v>
      </c>
      <c r="E24" s="32">
        <v>130000</v>
      </c>
      <c r="F24" s="112" t="s">
        <v>335</v>
      </c>
      <c r="G24" s="111">
        <v>47144.6</v>
      </c>
    </row>
    <row r="25" spans="1:7" ht="12.75">
      <c r="A25" s="116" t="str">
        <f t="shared" si="0"/>
        <v>7912100000</v>
      </c>
      <c r="B25" s="21">
        <v>1</v>
      </c>
      <c r="C25" s="32">
        <v>7</v>
      </c>
      <c r="D25" s="32">
        <v>912</v>
      </c>
      <c r="E25" s="32">
        <v>100000</v>
      </c>
      <c r="F25" s="112" t="s">
        <v>336</v>
      </c>
      <c r="G25" s="111">
        <v>77199.18</v>
      </c>
    </row>
    <row r="26" spans="1:7" ht="12.75">
      <c r="A26" s="116" t="str">
        <f t="shared" si="0"/>
        <v>7920120000</v>
      </c>
      <c r="B26" s="21">
        <v>1</v>
      </c>
      <c r="C26" s="32">
        <v>7</v>
      </c>
      <c r="D26" s="32">
        <v>920</v>
      </c>
      <c r="E26" s="32">
        <v>120000</v>
      </c>
      <c r="F26" s="112" t="s">
        <v>337</v>
      </c>
      <c r="G26" s="111">
        <v>55315.96</v>
      </c>
    </row>
    <row r="27" spans="1:7" ht="12.75">
      <c r="A27" s="116" t="str">
        <f t="shared" si="0"/>
        <v>7920120010</v>
      </c>
      <c r="B27" s="21">
        <v>1</v>
      </c>
      <c r="C27" s="32">
        <v>7</v>
      </c>
      <c r="D27" s="32">
        <v>920</v>
      </c>
      <c r="E27" s="32">
        <v>120010</v>
      </c>
      <c r="F27" s="112" t="s">
        <v>338</v>
      </c>
      <c r="G27" s="111">
        <v>0</v>
      </c>
    </row>
    <row r="28" spans="1:7" ht="12.75">
      <c r="A28" s="116" t="str">
        <f t="shared" si="0"/>
        <v>7920120030</v>
      </c>
      <c r="B28" s="21">
        <v>1</v>
      </c>
      <c r="C28" s="32">
        <v>7</v>
      </c>
      <c r="D28" s="32">
        <v>920</v>
      </c>
      <c r="E28" s="32">
        <v>120030</v>
      </c>
      <c r="F28" s="112" t="s">
        <v>339</v>
      </c>
      <c r="G28" s="111">
        <v>62008.88</v>
      </c>
    </row>
    <row r="29" spans="1:7" ht="12.75">
      <c r="A29" s="116" t="str">
        <f t="shared" si="0"/>
        <v>7920130000</v>
      </c>
      <c r="B29" s="21">
        <v>1</v>
      </c>
      <c r="C29" s="32">
        <v>7</v>
      </c>
      <c r="D29" s="32">
        <v>920</v>
      </c>
      <c r="E29" s="32">
        <v>130000</v>
      </c>
      <c r="F29" s="112" t="s">
        <v>340</v>
      </c>
      <c r="G29" s="111">
        <v>15402.13</v>
      </c>
    </row>
    <row r="30" spans="1:7" ht="12.75">
      <c r="A30" s="116" t="str">
        <f t="shared" si="0"/>
        <v>79231130000</v>
      </c>
      <c r="B30" s="21">
        <v>1</v>
      </c>
      <c r="C30" s="32">
        <v>7</v>
      </c>
      <c r="D30" s="32">
        <v>9231</v>
      </c>
      <c r="E30" s="32">
        <v>130000</v>
      </c>
      <c r="F30" s="112" t="s">
        <v>341</v>
      </c>
      <c r="G30" s="111">
        <v>11842.6</v>
      </c>
    </row>
    <row r="31" spans="1:7" ht="12.75">
      <c r="A31" s="116" t="str">
        <f t="shared" si="0"/>
        <v>7924130000</v>
      </c>
      <c r="B31" s="21">
        <v>1</v>
      </c>
      <c r="C31" s="32">
        <v>7</v>
      </c>
      <c r="D31" s="32">
        <v>924</v>
      </c>
      <c r="E31" s="32">
        <v>130000</v>
      </c>
      <c r="F31" s="112" t="s">
        <v>342</v>
      </c>
      <c r="G31" s="111">
        <v>47410.58</v>
      </c>
    </row>
    <row r="32" spans="1:7" ht="12.75">
      <c r="A32" s="116" t="str">
        <f t="shared" si="0"/>
        <v>7925130000</v>
      </c>
      <c r="B32" s="21">
        <v>1</v>
      </c>
      <c r="C32" s="32">
        <v>7</v>
      </c>
      <c r="D32" s="32">
        <v>925</v>
      </c>
      <c r="E32" s="32">
        <v>130000</v>
      </c>
      <c r="F32" s="112" t="s">
        <v>343</v>
      </c>
      <c r="G32" s="111">
        <v>72505.54</v>
      </c>
    </row>
    <row r="33" spans="1:7" ht="12.75">
      <c r="A33" s="116" t="str">
        <f t="shared" si="0"/>
        <v>7132121000</v>
      </c>
      <c r="B33" s="21">
        <v>1</v>
      </c>
      <c r="C33" s="32">
        <v>7</v>
      </c>
      <c r="D33" s="32">
        <v>132</v>
      </c>
      <c r="E33" s="32">
        <v>121000</v>
      </c>
      <c r="F33" s="112" t="s">
        <v>344</v>
      </c>
      <c r="G33" s="111">
        <v>59595.76</v>
      </c>
    </row>
    <row r="34" spans="1:7" ht="12.75">
      <c r="A34" s="116" t="str">
        <f t="shared" si="0"/>
        <v>7150121000</v>
      </c>
      <c r="B34" s="21">
        <v>1</v>
      </c>
      <c r="C34" s="32">
        <v>7</v>
      </c>
      <c r="D34" s="32">
        <v>150</v>
      </c>
      <c r="E34" s="32">
        <v>121000</v>
      </c>
      <c r="F34" s="112" t="s">
        <v>345</v>
      </c>
      <c r="G34" s="111">
        <v>15929.34</v>
      </c>
    </row>
    <row r="35" spans="1:7" ht="12.75">
      <c r="A35" s="116" t="str">
        <f t="shared" si="0"/>
        <v>7920121000</v>
      </c>
      <c r="B35" s="21">
        <v>1</v>
      </c>
      <c r="C35" s="32">
        <v>7</v>
      </c>
      <c r="D35" s="32">
        <v>920</v>
      </c>
      <c r="E35" s="32">
        <v>121000</v>
      </c>
      <c r="F35" s="112" t="s">
        <v>346</v>
      </c>
      <c r="G35" s="111">
        <v>46417.84</v>
      </c>
    </row>
    <row r="36" spans="1:7" ht="12.75">
      <c r="A36" s="116" t="str">
        <f t="shared" si="0"/>
        <v>7132121010</v>
      </c>
      <c r="B36" s="21">
        <v>1</v>
      </c>
      <c r="C36" s="32">
        <v>7</v>
      </c>
      <c r="D36" s="32">
        <v>132</v>
      </c>
      <c r="E36" s="32">
        <v>121010</v>
      </c>
      <c r="F36" s="112" t="s">
        <v>347</v>
      </c>
      <c r="G36" s="111">
        <v>201498.5</v>
      </c>
    </row>
    <row r="37" spans="1:7" ht="12.75">
      <c r="A37" s="116" t="str">
        <f t="shared" si="0"/>
        <v>7150121010</v>
      </c>
      <c r="B37" s="21">
        <v>1</v>
      </c>
      <c r="C37" s="32">
        <v>7</v>
      </c>
      <c r="D37" s="32">
        <v>150</v>
      </c>
      <c r="E37" s="32">
        <v>121010</v>
      </c>
      <c r="F37" s="112" t="s">
        <v>348</v>
      </c>
      <c r="G37" s="111">
        <v>47675.32</v>
      </c>
    </row>
    <row r="38" spans="1:7" ht="12.75">
      <c r="A38" s="116" t="str">
        <f t="shared" si="0"/>
        <v>7920121010</v>
      </c>
      <c r="B38" s="21">
        <v>1</v>
      </c>
      <c r="C38" s="32">
        <v>7</v>
      </c>
      <c r="D38" s="32">
        <v>920</v>
      </c>
      <c r="E38" s="32">
        <v>121010</v>
      </c>
      <c r="F38" s="112" t="s">
        <v>349</v>
      </c>
      <c r="G38" s="111">
        <v>96163.48</v>
      </c>
    </row>
    <row r="39" spans="1:7" ht="12.75">
      <c r="A39" s="116" t="str">
        <f t="shared" si="0"/>
        <v>7150130020</v>
      </c>
      <c r="B39" s="21">
        <v>1</v>
      </c>
      <c r="C39" s="32">
        <v>7</v>
      </c>
      <c r="D39" s="32">
        <v>150</v>
      </c>
      <c r="E39" s="32">
        <v>130020</v>
      </c>
      <c r="F39" s="112" t="s">
        <v>350</v>
      </c>
      <c r="G39" s="111">
        <v>3750.74</v>
      </c>
    </row>
    <row r="40" spans="1:7" ht="12.75">
      <c r="A40" s="116" t="str">
        <f t="shared" si="0"/>
        <v>71532130020</v>
      </c>
      <c r="B40" s="21">
        <v>1</v>
      </c>
      <c r="C40" s="32">
        <v>7</v>
      </c>
      <c r="D40" s="32">
        <v>1532</v>
      </c>
      <c r="E40" s="32">
        <v>130020</v>
      </c>
      <c r="F40" s="112" t="s">
        <v>351</v>
      </c>
      <c r="G40" s="111">
        <v>36635.9</v>
      </c>
    </row>
    <row r="41" spans="1:7" ht="12.75">
      <c r="A41" s="116" t="str">
        <f t="shared" si="0"/>
        <v>7231130020</v>
      </c>
      <c r="B41" s="21">
        <v>1</v>
      </c>
      <c r="C41" s="32">
        <v>7</v>
      </c>
      <c r="D41" s="32">
        <v>231</v>
      </c>
      <c r="E41" s="32">
        <v>130020</v>
      </c>
      <c r="F41" s="112" t="s">
        <v>352</v>
      </c>
      <c r="G41" s="111">
        <v>8731.8</v>
      </c>
    </row>
    <row r="42" spans="1:7" ht="12.75">
      <c r="A42" s="116" t="str">
        <f t="shared" si="0"/>
        <v>7323130020</v>
      </c>
      <c r="B42" s="21">
        <v>1</v>
      </c>
      <c r="C42" s="32">
        <v>7</v>
      </c>
      <c r="D42" s="32">
        <v>323</v>
      </c>
      <c r="E42" s="32">
        <v>130020</v>
      </c>
      <c r="F42" s="112" t="s">
        <v>353</v>
      </c>
      <c r="G42" s="111">
        <v>7296.24</v>
      </c>
    </row>
    <row r="43" spans="1:7" ht="12.75">
      <c r="A43" s="116" t="str">
        <f t="shared" si="0"/>
        <v>7330130020</v>
      </c>
      <c r="B43" s="21">
        <v>1</v>
      </c>
      <c r="C43" s="32">
        <v>7</v>
      </c>
      <c r="D43" s="32">
        <v>330</v>
      </c>
      <c r="E43" s="32">
        <v>130020</v>
      </c>
      <c r="F43" s="112" t="s">
        <v>354</v>
      </c>
      <c r="G43" s="111">
        <v>3874.92</v>
      </c>
    </row>
    <row r="44" spans="1:7" ht="12.75">
      <c r="A44" s="116" t="str">
        <f t="shared" si="0"/>
        <v>7342130020</v>
      </c>
      <c r="B44" s="21">
        <v>1</v>
      </c>
      <c r="C44" s="32">
        <v>7</v>
      </c>
      <c r="D44" s="32">
        <v>342</v>
      </c>
      <c r="E44" s="32">
        <v>130020</v>
      </c>
      <c r="F44" s="112" t="s">
        <v>355</v>
      </c>
      <c r="G44" s="111">
        <v>5980.66</v>
      </c>
    </row>
    <row r="45" spans="1:7" ht="12.75">
      <c r="A45" s="116" t="str">
        <f t="shared" si="0"/>
        <v>7920130020</v>
      </c>
      <c r="B45" s="21">
        <v>1</v>
      </c>
      <c r="C45" s="32">
        <v>7</v>
      </c>
      <c r="D45" s="32">
        <v>920</v>
      </c>
      <c r="E45" s="32">
        <v>130020</v>
      </c>
      <c r="F45" s="112" t="s">
        <v>356</v>
      </c>
      <c r="G45" s="111">
        <v>374.78</v>
      </c>
    </row>
    <row r="46" spans="1:7" ht="12.75">
      <c r="A46" s="116" t="str">
        <f t="shared" si="0"/>
        <v>7925130020</v>
      </c>
      <c r="B46" s="21">
        <v>1</v>
      </c>
      <c r="C46" s="32">
        <v>7</v>
      </c>
      <c r="D46" s="32">
        <v>925</v>
      </c>
      <c r="E46" s="32">
        <v>130020</v>
      </c>
      <c r="F46" s="112" t="s">
        <v>357</v>
      </c>
      <c r="G46" s="111">
        <v>1201.76</v>
      </c>
    </row>
    <row r="47" spans="1:7" ht="12.75">
      <c r="A47" s="116" t="str">
        <f t="shared" si="0"/>
        <v>7130130021</v>
      </c>
      <c r="B47" s="21">
        <v>1</v>
      </c>
      <c r="C47" s="32">
        <v>7</v>
      </c>
      <c r="D47" s="32">
        <v>130</v>
      </c>
      <c r="E47" s="32">
        <v>130021</v>
      </c>
      <c r="F47" s="112" t="s">
        <v>358</v>
      </c>
      <c r="G47" s="111">
        <v>4718.84</v>
      </c>
    </row>
    <row r="48" spans="1:7" ht="12.75">
      <c r="A48" s="116" t="str">
        <f t="shared" si="0"/>
        <v>7150130021</v>
      </c>
      <c r="B48" s="21">
        <v>1</v>
      </c>
      <c r="C48" s="32">
        <v>7</v>
      </c>
      <c r="D48" s="32">
        <v>150</v>
      </c>
      <c r="E48" s="32">
        <v>130021</v>
      </c>
      <c r="F48" s="112" t="s">
        <v>359</v>
      </c>
      <c r="G48" s="111">
        <v>2106.44</v>
      </c>
    </row>
    <row r="49" spans="1:7" ht="12.75">
      <c r="A49" s="116" t="str">
        <f t="shared" si="0"/>
        <v>7150121030</v>
      </c>
      <c r="B49" s="21">
        <v>1</v>
      </c>
      <c r="C49" s="32">
        <v>7</v>
      </c>
      <c r="D49" s="32">
        <v>150</v>
      </c>
      <c r="E49" s="32">
        <v>121030</v>
      </c>
      <c r="F49" s="112" t="s">
        <v>360</v>
      </c>
      <c r="G49" s="111">
        <v>9216.2</v>
      </c>
    </row>
    <row r="50" spans="1:7" ht="12.75">
      <c r="A50" s="116" t="str">
        <f>+CONCATENATE(C50,D50,E50)</f>
        <v>7920121030</v>
      </c>
      <c r="B50" s="21">
        <v>1</v>
      </c>
      <c r="C50" s="32">
        <v>7</v>
      </c>
      <c r="D50" s="32">
        <v>920</v>
      </c>
      <c r="E50" s="32">
        <v>121030</v>
      </c>
      <c r="F50" s="112" t="s">
        <v>192</v>
      </c>
      <c r="G50" s="111">
        <v>2100</v>
      </c>
    </row>
    <row r="51" spans="1:7" ht="12.75">
      <c r="A51" s="116" t="str">
        <f t="shared" si="0"/>
        <v>7231130021</v>
      </c>
      <c r="B51" s="21">
        <v>1</v>
      </c>
      <c r="C51" s="32">
        <v>7</v>
      </c>
      <c r="D51" s="32">
        <v>231</v>
      </c>
      <c r="E51" s="32">
        <v>130021</v>
      </c>
      <c r="F51" s="112" t="s">
        <v>361</v>
      </c>
      <c r="G51" s="111">
        <v>5529.72</v>
      </c>
    </row>
    <row r="52" spans="1:7" ht="12.75">
      <c r="A52" s="116" t="str">
        <f t="shared" si="0"/>
        <v>7130160000</v>
      </c>
      <c r="B52" s="21">
        <v>1</v>
      </c>
      <c r="C52" s="32">
        <v>7</v>
      </c>
      <c r="D52" s="32">
        <v>130</v>
      </c>
      <c r="E52" s="32">
        <v>160000</v>
      </c>
      <c r="F52" s="112" t="s">
        <v>362</v>
      </c>
      <c r="G52" s="111">
        <v>12718.08</v>
      </c>
    </row>
    <row r="53" spans="1:7" ht="12.75">
      <c r="A53" s="116" t="str">
        <f t="shared" si="0"/>
        <v>7132160000</v>
      </c>
      <c r="B53" s="21">
        <v>1</v>
      </c>
      <c r="C53" s="32">
        <v>7</v>
      </c>
      <c r="D53" s="32">
        <v>132</v>
      </c>
      <c r="E53" s="32">
        <v>160000</v>
      </c>
      <c r="F53" s="112" t="s">
        <v>363</v>
      </c>
      <c r="G53" s="111">
        <v>119654.76</v>
      </c>
    </row>
    <row r="54" spans="1:7" ht="12.75">
      <c r="A54" s="116" t="str">
        <f t="shared" si="0"/>
        <v>7150160000</v>
      </c>
      <c r="B54" s="21">
        <v>1</v>
      </c>
      <c r="C54" s="32">
        <v>7</v>
      </c>
      <c r="D54" s="32">
        <v>150</v>
      </c>
      <c r="E54" s="32">
        <v>160000</v>
      </c>
      <c r="F54" s="112" t="s">
        <v>364</v>
      </c>
      <c r="G54" s="111">
        <v>39252.36</v>
      </c>
    </row>
    <row r="55" spans="1:7" ht="12.75">
      <c r="A55" s="116" t="str">
        <f t="shared" si="0"/>
        <v>71532160000</v>
      </c>
      <c r="B55" s="21">
        <v>1</v>
      </c>
      <c r="C55" s="32">
        <v>7</v>
      </c>
      <c r="D55" s="32">
        <v>1532</v>
      </c>
      <c r="E55" s="32">
        <v>160000</v>
      </c>
      <c r="F55" s="112" t="s">
        <v>365</v>
      </c>
      <c r="G55" s="111">
        <v>87107.04</v>
      </c>
    </row>
    <row r="56" spans="1:7" ht="12.75">
      <c r="A56" s="116" t="str">
        <f t="shared" si="0"/>
        <v>7170160000</v>
      </c>
      <c r="B56" s="21">
        <v>1</v>
      </c>
      <c r="C56" s="32">
        <v>7</v>
      </c>
      <c r="D56" s="32">
        <v>170</v>
      </c>
      <c r="E56" s="32">
        <v>160000</v>
      </c>
      <c r="F56" s="112" t="s">
        <v>366</v>
      </c>
      <c r="G56" s="111">
        <v>8463</v>
      </c>
    </row>
    <row r="57" spans="1:7" ht="12.75">
      <c r="A57" s="116" t="str">
        <f t="shared" si="0"/>
        <v>7231160000</v>
      </c>
      <c r="B57" s="21">
        <v>1</v>
      </c>
      <c r="C57" s="32">
        <v>7</v>
      </c>
      <c r="D57" s="32">
        <v>231</v>
      </c>
      <c r="E57" s="32">
        <v>160000</v>
      </c>
      <c r="F57" s="112" t="s">
        <v>367</v>
      </c>
      <c r="G57" s="111">
        <v>24852.84</v>
      </c>
    </row>
    <row r="58" spans="1:7" ht="12.75">
      <c r="A58" s="116" t="str">
        <f t="shared" si="0"/>
        <v>7320160000</v>
      </c>
      <c r="B58" s="21">
        <v>1</v>
      </c>
      <c r="C58" s="32">
        <v>7</v>
      </c>
      <c r="D58" s="32">
        <v>320</v>
      </c>
      <c r="E58" s="32">
        <v>160000</v>
      </c>
      <c r="F58" s="112" t="s">
        <v>368</v>
      </c>
      <c r="G58" s="111">
        <v>4185.36</v>
      </c>
    </row>
    <row r="59" spans="1:7" ht="12.75">
      <c r="A59" s="116" t="str">
        <f t="shared" si="0"/>
        <v>7323160000</v>
      </c>
      <c r="B59" s="21">
        <v>1</v>
      </c>
      <c r="C59" s="32">
        <v>7</v>
      </c>
      <c r="D59" s="32">
        <v>323</v>
      </c>
      <c r="E59" s="32">
        <v>160000</v>
      </c>
      <c r="F59" s="112" t="s">
        <v>369</v>
      </c>
      <c r="G59" s="111">
        <v>93551.04</v>
      </c>
    </row>
    <row r="60" spans="1:7" ht="12.75">
      <c r="A60" s="116" t="str">
        <f t="shared" si="0"/>
        <v>7330160000</v>
      </c>
      <c r="B60" s="21">
        <v>1</v>
      </c>
      <c r="C60" s="32">
        <v>7</v>
      </c>
      <c r="D60" s="32">
        <v>330</v>
      </c>
      <c r="E60" s="32">
        <v>160000</v>
      </c>
      <c r="F60" s="112" t="s">
        <v>370</v>
      </c>
      <c r="G60" s="111">
        <v>17226.24</v>
      </c>
    </row>
    <row r="61" spans="1:7" ht="12.75">
      <c r="A61" s="116" t="str">
        <f t="shared" si="0"/>
        <v>73321160000</v>
      </c>
      <c r="B61" s="21">
        <v>1</v>
      </c>
      <c r="C61" s="32">
        <v>7</v>
      </c>
      <c r="D61" s="32">
        <v>3321</v>
      </c>
      <c r="E61" s="32">
        <v>160000</v>
      </c>
      <c r="F61" s="112" t="s">
        <v>371</v>
      </c>
      <c r="G61" s="111">
        <v>17850.12</v>
      </c>
    </row>
    <row r="62" spans="1:7" ht="12.75">
      <c r="A62" s="116" t="str">
        <f t="shared" si="0"/>
        <v>7340160000</v>
      </c>
      <c r="B62" s="21">
        <v>1</v>
      </c>
      <c r="C62" s="32">
        <v>7</v>
      </c>
      <c r="D62" s="32">
        <v>340</v>
      </c>
      <c r="E62" s="32">
        <v>160000</v>
      </c>
      <c r="F62" s="112" t="s">
        <v>372</v>
      </c>
      <c r="G62" s="111">
        <v>4454.76</v>
      </c>
    </row>
    <row r="63" spans="1:7" ht="12.75">
      <c r="A63" s="116" t="str">
        <f t="shared" si="0"/>
        <v>7342160000</v>
      </c>
      <c r="B63" s="21">
        <v>1</v>
      </c>
      <c r="C63" s="32">
        <v>7</v>
      </c>
      <c r="D63" s="32">
        <v>342</v>
      </c>
      <c r="E63" s="32">
        <v>160000</v>
      </c>
      <c r="F63" s="112" t="s">
        <v>373</v>
      </c>
      <c r="G63" s="111">
        <v>17756.04</v>
      </c>
    </row>
    <row r="64" spans="1:7" ht="12.75">
      <c r="A64" s="116" t="str">
        <f t="shared" si="0"/>
        <v>7912160000</v>
      </c>
      <c r="B64" s="21">
        <v>1</v>
      </c>
      <c r="C64" s="32">
        <v>7</v>
      </c>
      <c r="D64" s="32">
        <v>912</v>
      </c>
      <c r="E64" s="32">
        <v>160000</v>
      </c>
      <c r="F64" s="112" t="s">
        <v>374</v>
      </c>
      <c r="G64" s="111">
        <v>26370.36</v>
      </c>
    </row>
    <row r="65" spans="1:7" ht="12.75">
      <c r="A65" s="116" t="str">
        <f t="shared" si="0"/>
        <v>7920160000</v>
      </c>
      <c r="B65" s="21">
        <v>1</v>
      </c>
      <c r="C65" s="32">
        <v>7</v>
      </c>
      <c r="D65" s="32">
        <v>920</v>
      </c>
      <c r="E65" s="32">
        <v>160000</v>
      </c>
      <c r="F65" s="112" t="s">
        <v>375</v>
      </c>
      <c r="G65" s="111">
        <v>82860.36</v>
      </c>
    </row>
    <row r="66" spans="1:7" ht="12.75">
      <c r="A66" s="116" t="str">
        <f t="shared" si="0"/>
        <v>79231160000</v>
      </c>
      <c r="B66" s="21">
        <v>1</v>
      </c>
      <c r="C66" s="32">
        <v>7</v>
      </c>
      <c r="D66" s="32">
        <v>9231</v>
      </c>
      <c r="E66" s="32">
        <v>160000</v>
      </c>
      <c r="F66" s="112" t="s">
        <v>51</v>
      </c>
      <c r="G66" s="111">
        <v>3878.4</v>
      </c>
    </row>
    <row r="67" spans="1:7" ht="12.75">
      <c r="A67" s="116" t="str">
        <f t="shared" si="0"/>
        <v>7924160000</v>
      </c>
      <c r="B67" s="21">
        <v>1</v>
      </c>
      <c r="C67" s="32">
        <v>7</v>
      </c>
      <c r="D67" s="32">
        <v>924</v>
      </c>
      <c r="E67" s="32">
        <v>160000</v>
      </c>
      <c r="F67" s="112" t="s">
        <v>376</v>
      </c>
      <c r="G67" s="111">
        <v>17631</v>
      </c>
    </row>
    <row r="68" spans="1:7" ht="12.75">
      <c r="A68" s="116" t="str">
        <f t="shared" si="0"/>
        <v>7925160000</v>
      </c>
      <c r="B68" s="21">
        <v>1</v>
      </c>
      <c r="C68" s="32">
        <v>7</v>
      </c>
      <c r="D68" s="32">
        <v>925</v>
      </c>
      <c r="E68" s="32">
        <v>160000</v>
      </c>
      <c r="F68" s="112" t="s">
        <v>52</v>
      </c>
      <c r="G68" s="111">
        <v>23156.76</v>
      </c>
    </row>
    <row r="69" spans="1:7" ht="12.75">
      <c r="A69" s="116" t="str">
        <f t="shared" si="0"/>
        <v>7920143001</v>
      </c>
      <c r="B69" s="21">
        <v>1</v>
      </c>
      <c r="C69" s="32">
        <v>7</v>
      </c>
      <c r="D69" s="32">
        <v>920</v>
      </c>
      <c r="E69" s="32">
        <v>143001</v>
      </c>
      <c r="F69" s="112" t="s">
        <v>199</v>
      </c>
      <c r="G69" s="111">
        <v>4800</v>
      </c>
    </row>
    <row r="70" spans="1:7" ht="12.75">
      <c r="A70" s="116" t="str">
        <f t="shared" si="0"/>
        <v>7920162090</v>
      </c>
      <c r="B70" s="21">
        <v>1</v>
      </c>
      <c r="C70" s="32">
        <v>7</v>
      </c>
      <c r="D70" s="32">
        <v>920</v>
      </c>
      <c r="E70" s="32">
        <v>162090</v>
      </c>
      <c r="F70" s="112" t="s">
        <v>377</v>
      </c>
      <c r="G70" s="111">
        <v>3200</v>
      </c>
    </row>
    <row r="71" spans="1:7" ht="12.75">
      <c r="A71" s="116" t="str">
        <f t="shared" si="0"/>
        <v>7920161080</v>
      </c>
      <c r="B71" s="21">
        <v>1</v>
      </c>
      <c r="C71" s="32">
        <v>7</v>
      </c>
      <c r="D71" s="32">
        <v>920</v>
      </c>
      <c r="E71" s="32">
        <v>161080</v>
      </c>
      <c r="F71" s="112" t="s">
        <v>378</v>
      </c>
      <c r="G71" s="111">
        <v>0</v>
      </c>
    </row>
    <row r="72" spans="1:7" ht="12.75">
      <c r="A72" s="116" t="str">
        <f aca="true" t="shared" si="1" ref="A72:A144">+CONCATENATE(C72,D72,E72)</f>
        <v>7920162050</v>
      </c>
      <c r="B72" s="21">
        <v>1</v>
      </c>
      <c r="C72" s="32">
        <v>7</v>
      </c>
      <c r="D72" s="32">
        <v>920</v>
      </c>
      <c r="E72" s="32">
        <v>162050</v>
      </c>
      <c r="F72" s="112" t="s">
        <v>379</v>
      </c>
      <c r="G72" s="111">
        <v>600</v>
      </c>
    </row>
    <row r="73" spans="1:7" ht="12.75">
      <c r="A73" s="116" t="str">
        <f t="shared" si="1"/>
        <v>7920162000</v>
      </c>
      <c r="B73" s="21">
        <v>1</v>
      </c>
      <c r="C73" s="32">
        <v>7</v>
      </c>
      <c r="D73" s="32">
        <v>920</v>
      </c>
      <c r="E73" s="32">
        <v>162000</v>
      </c>
      <c r="F73" s="112" t="s">
        <v>380</v>
      </c>
      <c r="G73" s="111">
        <v>3000</v>
      </c>
    </row>
    <row r="74" spans="1:7" ht="12.75">
      <c r="A74" s="116" t="str">
        <f t="shared" si="1"/>
        <v>7920160090</v>
      </c>
      <c r="B74" s="21">
        <v>1</v>
      </c>
      <c r="C74" s="32">
        <v>7</v>
      </c>
      <c r="D74" s="32">
        <v>920</v>
      </c>
      <c r="E74" s="32">
        <v>160090</v>
      </c>
      <c r="F74" s="112" t="s">
        <v>381</v>
      </c>
      <c r="G74" s="111">
        <v>5600</v>
      </c>
    </row>
    <row r="75" spans="1:7" ht="12.75">
      <c r="A75" s="116" t="str">
        <f t="shared" si="1"/>
        <v>7920151000</v>
      </c>
      <c r="B75" s="21">
        <v>1</v>
      </c>
      <c r="C75" s="32">
        <v>7</v>
      </c>
      <c r="D75" s="32">
        <v>920</v>
      </c>
      <c r="E75" s="32">
        <v>151000</v>
      </c>
      <c r="F75" s="112" t="s">
        <v>194</v>
      </c>
      <c r="G75" s="111">
        <v>5000</v>
      </c>
    </row>
    <row r="76" spans="1:7" ht="12.75">
      <c r="A76" s="116" t="str">
        <f t="shared" si="1"/>
        <v>7150151000</v>
      </c>
      <c r="B76" s="21">
        <v>1</v>
      </c>
      <c r="C76" s="32">
        <v>7</v>
      </c>
      <c r="D76" s="32">
        <v>150</v>
      </c>
      <c r="E76" s="32">
        <v>151000</v>
      </c>
      <c r="F76" s="112" t="s">
        <v>195</v>
      </c>
      <c r="G76" s="111">
        <v>5000</v>
      </c>
    </row>
    <row r="77" spans="1:7" ht="12.75">
      <c r="A77" s="116" t="str">
        <f t="shared" si="1"/>
        <v>7323151000</v>
      </c>
      <c r="B77" s="21">
        <v>1</v>
      </c>
      <c r="C77" s="32">
        <v>7</v>
      </c>
      <c r="D77" s="32">
        <v>323</v>
      </c>
      <c r="E77" s="32">
        <v>151000</v>
      </c>
      <c r="F77" s="112" t="s">
        <v>196</v>
      </c>
      <c r="G77" s="111">
        <v>5000</v>
      </c>
    </row>
    <row r="78" spans="1:7" ht="12.75">
      <c r="A78" s="116" t="str">
        <f t="shared" si="1"/>
        <v>7920151001</v>
      </c>
      <c r="B78" s="21">
        <v>1</v>
      </c>
      <c r="C78" s="32">
        <v>7</v>
      </c>
      <c r="D78" s="32">
        <v>920</v>
      </c>
      <c r="E78" s="32">
        <v>151001</v>
      </c>
      <c r="F78" s="112" t="s">
        <v>193</v>
      </c>
      <c r="G78" s="111">
        <v>1050</v>
      </c>
    </row>
    <row r="79" spans="1:7" ht="12.75">
      <c r="A79" s="116" t="str">
        <f t="shared" si="1"/>
        <v>71532151001</v>
      </c>
      <c r="B79" s="21">
        <v>1</v>
      </c>
      <c r="C79" s="32">
        <v>7</v>
      </c>
      <c r="D79" s="32">
        <v>1532</v>
      </c>
      <c r="E79" s="32">
        <v>151001</v>
      </c>
      <c r="F79" s="112" t="s">
        <v>197</v>
      </c>
      <c r="G79" s="111">
        <v>600</v>
      </c>
    </row>
    <row r="80" spans="1:7" ht="12.75">
      <c r="A80" s="116" t="str">
        <f t="shared" si="1"/>
        <v>7323151001</v>
      </c>
      <c r="B80" s="21">
        <v>1</v>
      </c>
      <c r="C80" s="32">
        <v>7</v>
      </c>
      <c r="D80" s="32">
        <v>323</v>
      </c>
      <c r="E80" s="32">
        <v>151001</v>
      </c>
      <c r="F80" s="112" t="s">
        <v>198</v>
      </c>
      <c r="G80" s="111">
        <v>750</v>
      </c>
    </row>
    <row r="81" spans="1:7" ht="12.75">
      <c r="A81" s="116" t="str">
        <f t="shared" si="1"/>
        <v>7920162051</v>
      </c>
      <c r="B81" s="21">
        <v>1</v>
      </c>
      <c r="C81" s="32">
        <v>7</v>
      </c>
      <c r="D81" s="32">
        <v>920</v>
      </c>
      <c r="E81" s="32">
        <v>162051</v>
      </c>
      <c r="F81" s="112" t="s">
        <v>382</v>
      </c>
      <c r="G81" s="111">
        <v>4800</v>
      </c>
    </row>
    <row r="82" spans="1:7" ht="12.75">
      <c r="A82" s="116" t="str">
        <f t="shared" si="1"/>
        <v>7132121031</v>
      </c>
      <c r="B82" s="21">
        <v>1</v>
      </c>
      <c r="C82" s="32">
        <v>7</v>
      </c>
      <c r="D82" s="32">
        <v>132</v>
      </c>
      <c r="E82" s="32">
        <v>121031</v>
      </c>
      <c r="F82" s="112" t="s">
        <v>383</v>
      </c>
      <c r="G82" s="111">
        <v>4800</v>
      </c>
    </row>
    <row r="83" spans="1:7" ht="12.75">
      <c r="A83" s="116" t="str">
        <f t="shared" si="1"/>
        <v>7132121032</v>
      </c>
      <c r="B83" s="21">
        <v>1</v>
      </c>
      <c r="C83" s="32">
        <v>7</v>
      </c>
      <c r="D83" s="32">
        <v>132</v>
      </c>
      <c r="E83" s="32">
        <v>121032</v>
      </c>
      <c r="F83" s="112" t="s">
        <v>564</v>
      </c>
      <c r="G83" s="111">
        <v>700</v>
      </c>
    </row>
    <row r="84" spans="1:7" ht="12.75">
      <c r="A84" s="116" t="str">
        <f t="shared" si="1"/>
        <v>71532130010</v>
      </c>
      <c r="B84" s="21">
        <v>1</v>
      </c>
      <c r="C84" s="32">
        <v>7</v>
      </c>
      <c r="D84" s="32">
        <v>1532</v>
      </c>
      <c r="E84" s="32">
        <v>130010</v>
      </c>
      <c r="F84" s="112" t="s">
        <v>384</v>
      </c>
      <c r="G84" s="111">
        <v>22143</v>
      </c>
    </row>
    <row r="85" spans="1:7" ht="12.75">
      <c r="A85" s="116" t="str">
        <f t="shared" si="1"/>
        <v>7920130010</v>
      </c>
      <c r="B85" s="21">
        <v>1</v>
      </c>
      <c r="C85" s="32">
        <v>7</v>
      </c>
      <c r="D85" s="32">
        <v>920</v>
      </c>
      <c r="E85" s="32">
        <v>130010</v>
      </c>
      <c r="F85" s="112" t="s">
        <v>385</v>
      </c>
      <c r="G85" s="111">
        <v>3448</v>
      </c>
    </row>
    <row r="86" spans="1:8" ht="12.75">
      <c r="A86" s="116" t="str">
        <f t="shared" si="1"/>
        <v>7920143000</v>
      </c>
      <c r="B86" s="21">
        <v>1</v>
      </c>
      <c r="C86" s="32">
        <v>7</v>
      </c>
      <c r="D86" s="32">
        <v>920</v>
      </c>
      <c r="E86" s="32">
        <v>143000</v>
      </c>
      <c r="F86" s="112" t="s">
        <v>53</v>
      </c>
      <c r="G86" s="111">
        <v>97418.56</v>
      </c>
      <c r="H86" s="131"/>
    </row>
    <row r="87" spans="1:7" ht="12.75">
      <c r="A87" s="116" t="str">
        <f t="shared" si="1"/>
        <v>7920162091</v>
      </c>
      <c r="B87" s="21">
        <v>1</v>
      </c>
      <c r="C87" s="32">
        <v>7</v>
      </c>
      <c r="D87" s="32">
        <v>920</v>
      </c>
      <c r="E87" s="32">
        <v>162091</v>
      </c>
      <c r="F87" s="112" t="s">
        <v>54</v>
      </c>
      <c r="G87" s="111">
        <v>1200</v>
      </c>
    </row>
    <row r="88" spans="1:7" s="8" customFormat="1" ht="12.75">
      <c r="A88" s="116" t="str">
        <f t="shared" si="1"/>
        <v>7920121031</v>
      </c>
      <c r="B88" s="113">
        <v>1</v>
      </c>
      <c r="C88" s="32">
        <v>7</v>
      </c>
      <c r="D88" s="32">
        <v>920</v>
      </c>
      <c r="E88" s="32">
        <v>121031</v>
      </c>
      <c r="F88" s="112" t="s">
        <v>386</v>
      </c>
      <c r="G88" s="111">
        <v>1</v>
      </c>
    </row>
    <row r="89" spans="1:7" s="8" customFormat="1" ht="12.75">
      <c r="A89" s="116">
        <f t="shared" si="1"/>
      </c>
      <c r="B89" s="113"/>
      <c r="C89" s="33"/>
      <c r="D89" s="33"/>
      <c r="E89" s="33"/>
      <c r="F89" s="22" t="s">
        <v>595</v>
      </c>
      <c r="G89" s="110">
        <f>+SUM(G9:G88)</f>
        <v>2647378.6999999993</v>
      </c>
    </row>
    <row r="90" spans="1:7" s="8" customFormat="1" ht="12.75">
      <c r="A90" s="116">
        <f t="shared" si="1"/>
      </c>
      <c r="B90" s="113"/>
      <c r="C90" s="34"/>
      <c r="D90" s="34"/>
      <c r="E90" s="34"/>
      <c r="F90" s="133"/>
      <c r="G90" s="132"/>
    </row>
    <row r="91" spans="1:7" s="8" customFormat="1" ht="12.75">
      <c r="A91" s="116" t="str">
        <f t="shared" si="1"/>
        <v>7920202000</v>
      </c>
      <c r="B91" s="39">
        <v>2</v>
      </c>
      <c r="C91" s="32">
        <v>7</v>
      </c>
      <c r="D91" s="32">
        <v>920</v>
      </c>
      <c r="E91" s="32">
        <v>202000</v>
      </c>
      <c r="F91" s="112" t="s">
        <v>55</v>
      </c>
      <c r="G91" s="111">
        <v>7733.04</v>
      </c>
    </row>
    <row r="92" spans="1:7" s="8" customFormat="1" ht="12.75">
      <c r="A92" s="116" t="str">
        <f t="shared" si="1"/>
        <v>7920202001</v>
      </c>
      <c r="B92" s="39">
        <v>2</v>
      </c>
      <c r="C92" s="32">
        <v>7</v>
      </c>
      <c r="D92" s="32">
        <v>920</v>
      </c>
      <c r="E92" s="32">
        <v>202001</v>
      </c>
      <c r="F92" s="112" t="s">
        <v>56</v>
      </c>
      <c r="G92" s="111">
        <v>3087.96</v>
      </c>
    </row>
    <row r="93" spans="1:7" s="8" customFormat="1" ht="12.75">
      <c r="A93" s="116" t="str">
        <f t="shared" si="1"/>
        <v>7920202002</v>
      </c>
      <c r="B93" s="39">
        <v>2</v>
      </c>
      <c r="C93" s="32">
        <v>7</v>
      </c>
      <c r="D93" s="32">
        <v>920</v>
      </c>
      <c r="E93" s="32">
        <v>202002</v>
      </c>
      <c r="F93" s="112" t="s">
        <v>57</v>
      </c>
      <c r="G93" s="111">
        <v>3342.79</v>
      </c>
    </row>
    <row r="94" spans="1:7" s="8" customFormat="1" ht="12.75">
      <c r="A94" s="116" t="str">
        <f t="shared" si="1"/>
        <v>7920202003</v>
      </c>
      <c r="B94" s="39">
        <v>2</v>
      </c>
      <c r="C94" s="32">
        <v>7</v>
      </c>
      <c r="D94" s="32">
        <v>920</v>
      </c>
      <c r="E94" s="32">
        <v>202003</v>
      </c>
      <c r="F94" s="112" t="s">
        <v>513</v>
      </c>
      <c r="G94" s="111">
        <v>17237.16</v>
      </c>
    </row>
    <row r="95" spans="1:7" s="8" customFormat="1" ht="12.75">
      <c r="A95" s="116" t="str">
        <f t="shared" si="1"/>
        <v>7920202004</v>
      </c>
      <c r="B95" s="39">
        <v>2</v>
      </c>
      <c r="C95" s="32">
        <v>7</v>
      </c>
      <c r="D95" s="32">
        <v>920</v>
      </c>
      <c r="E95" s="32">
        <v>202004</v>
      </c>
      <c r="F95" s="112" t="s">
        <v>441</v>
      </c>
      <c r="G95" s="111">
        <v>6830</v>
      </c>
    </row>
    <row r="96" spans="1:7" s="8" customFormat="1" ht="12.75">
      <c r="A96" s="116" t="str">
        <f t="shared" si="1"/>
        <v>7920202005</v>
      </c>
      <c r="B96" s="39">
        <v>2</v>
      </c>
      <c r="C96" s="32">
        <v>7</v>
      </c>
      <c r="D96" s="32">
        <v>920</v>
      </c>
      <c r="E96" s="32">
        <v>202005</v>
      </c>
      <c r="F96" s="112" t="s">
        <v>442</v>
      </c>
      <c r="G96" s="111">
        <v>6201.94</v>
      </c>
    </row>
    <row r="97" spans="1:7" s="8" customFormat="1" ht="12.75">
      <c r="A97" s="116" t="str">
        <f>+CONCATENATE(C97,D97,E97)</f>
        <v>7920202006</v>
      </c>
      <c r="B97" s="39">
        <v>2</v>
      </c>
      <c r="C97" s="32">
        <v>7</v>
      </c>
      <c r="D97" s="32">
        <v>920</v>
      </c>
      <c r="E97" s="32">
        <v>202006</v>
      </c>
      <c r="F97" s="112" t="s">
        <v>498</v>
      </c>
      <c r="G97" s="111">
        <v>1400</v>
      </c>
    </row>
    <row r="98" spans="1:7" s="8" customFormat="1" ht="12.75">
      <c r="A98" s="116" t="str">
        <f>+CONCATENATE(C98,D98,E98)</f>
        <v>7920202999</v>
      </c>
      <c r="B98" s="39">
        <v>2</v>
      </c>
      <c r="C98" s="32">
        <v>7</v>
      </c>
      <c r="D98" s="32">
        <v>920</v>
      </c>
      <c r="E98" s="32">
        <v>202999</v>
      </c>
      <c r="F98" s="112" t="s">
        <v>213</v>
      </c>
      <c r="G98" s="111">
        <v>2325.68</v>
      </c>
    </row>
    <row r="99" spans="1:7" s="8" customFormat="1" ht="12.75">
      <c r="A99" s="116" t="str">
        <f>+CONCATENATE(C99,D99,E99)</f>
        <v>6311203000</v>
      </c>
      <c r="B99" s="39">
        <v>2</v>
      </c>
      <c r="C99" s="32">
        <v>6</v>
      </c>
      <c r="D99" s="32">
        <v>311</v>
      </c>
      <c r="E99" s="32">
        <v>203000</v>
      </c>
      <c r="F99" s="112" t="s">
        <v>183</v>
      </c>
      <c r="G99" s="111">
        <v>3304.56</v>
      </c>
    </row>
    <row r="100" spans="1:7" s="8" customFormat="1" ht="12.75">
      <c r="A100" s="116" t="str">
        <f>+CONCATENATE(C100,D100,E100)</f>
        <v>1920203001</v>
      </c>
      <c r="B100" s="39">
        <v>2</v>
      </c>
      <c r="C100" s="32">
        <v>1</v>
      </c>
      <c r="D100" s="32">
        <v>920</v>
      </c>
      <c r="E100" s="32">
        <v>203001</v>
      </c>
      <c r="F100" s="112" t="s">
        <v>11</v>
      </c>
      <c r="G100" s="111">
        <v>2096.6</v>
      </c>
    </row>
    <row r="101" spans="1:7" s="8" customFormat="1" ht="12.75">
      <c r="A101" s="116" t="str">
        <f>+CONCATENATE(C101,D101,E101)</f>
        <v>2330203002</v>
      </c>
      <c r="B101" s="39">
        <v>2</v>
      </c>
      <c r="C101" s="32">
        <v>2</v>
      </c>
      <c r="D101" s="32">
        <v>330</v>
      </c>
      <c r="E101" s="32">
        <v>203002</v>
      </c>
      <c r="F101" s="112" t="s">
        <v>64</v>
      </c>
      <c r="G101" s="111">
        <v>936.8</v>
      </c>
    </row>
    <row r="102" spans="1:7" s="8" customFormat="1" ht="12.75">
      <c r="A102" s="116" t="str">
        <f t="shared" si="1"/>
        <v>1130204000</v>
      </c>
      <c r="B102" s="39">
        <v>2</v>
      </c>
      <c r="C102" s="32">
        <v>1</v>
      </c>
      <c r="D102" s="32">
        <v>130</v>
      </c>
      <c r="E102" s="32">
        <v>204000</v>
      </c>
      <c r="F102" s="112" t="s">
        <v>539</v>
      </c>
      <c r="G102" s="111">
        <v>12000</v>
      </c>
    </row>
    <row r="103" spans="1:7" s="8" customFormat="1" ht="12.75">
      <c r="A103" s="116" t="str">
        <f t="shared" si="1"/>
        <v>3161210000</v>
      </c>
      <c r="B103" s="39">
        <v>2</v>
      </c>
      <c r="C103" s="32">
        <v>3</v>
      </c>
      <c r="D103" s="32">
        <v>161</v>
      </c>
      <c r="E103" s="32">
        <v>210000</v>
      </c>
      <c r="F103" s="112" t="s">
        <v>410</v>
      </c>
      <c r="G103" s="111">
        <v>25851.9</v>
      </c>
    </row>
    <row r="104" spans="1:7" s="8" customFormat="1" ht="12.75">
      <c r="A104" s="116" t="str">
        <f t="shared" si="1"/>
        <v>31532210001</v>
      </c>
      <c r="B104" s="39">
        <v>2</v>
      </c>
      <c r="C104" s="32">
        <v>3</v>
      </c>
      <c r="D104" s="32">
        <v>1532</v>
      </c>
      <c r="E104" s="32">
        <v>210001</v>
      </c>
      <c r="F104" s="112" t="s">
        <v>402</v>
      </c>
      <c r="G104" s="111">
        <v>74348.69</v>
      </c>
    </row>
    <row r="105" spans="1:7" s="8" customFormat="1" ht="12.75">
      <c r="A105" s="116" t="str">
        <f t="shared" si="1"/>
        <v>31532210002</v>
      </c>
      <c r="B105" s="39">
        <v>2</v>
      </c>
      <c r="C105" s="32">
        <v>3</v>
      </c>
      <c r="D105" s="32">
        <v>1532</v>
      </c>
      <c r="E105" s="32">
        <v>210002</v>
      </c>
      <c r="F105" s="112" t="s">
        <v>403</v>
      </c>
      <c r="G105" s="111">
        <v>10443.37</v>
      </c>
    </row>
    <row r="106" spans="1:7" s="8" customFormat="1" ht="12.75">
      <c r="A106" s="116" t="str">
        <f t="shared" si="1"/>
        <v>5170210003</v>
      </c>
      <c r="B106" s="39">
        <v>2</v>
      </c>
      <c r="C106" s="32">
        <v>5</v>
      </c>
      <c r="D106" s="32">
        <v>170</v>
      </c>
      <c r="E106" s="32">
        <v>210003</v>
      </c>
      <c r="F106" s="112" t="s">
        <v>458</v>
      </c>
      <c r="G106" s="111">
        <v>22000</v>
      </c>
    </row>
    <row r="107" spans="1:7" s="8" customFormat="1" ht="12.75">
      <c r="A107" s="116" t="str">
        <f t="shared" si="1"/>
        <v>51532210004</v>
      </c>
      <c r="B107" s="39">
        <v>2</v>
      </c>
      <c r="C107" s="32">
        <v>5</v>
      </c>
      <c r="D107" s="32">
        <v>1532</v>
      </c>
      <c r="E107" s="32">
        <v>210004</v>
      </c>
      <c r="F107" s="112" t="s">
        <v>58</v>
      </c>
      <c r="G107" s="111">
        <v>9000</v>
      </c>
    </row>
    <row r="108" spans="1:7" s="8" customFormat="1" ht="12.75">
      <c r="A108" s="116" t="str">
        <f t="shared" si="1"/>
        <v>31532210005</v>
      </c>
      <c r="B108" s="39">
        <v>2</v>
      </c>
      <c r="C108" s="32">
        <v>3</v>
      </c>
      <c r="D108" s="32">
        <v>1532</v>
      </c>
      <c r="E108" s="32">
        <v>210005</v>
      </c>
      <c r="F108" s="112" t="s">
        <v>460</v>
      </c>
      <c r="G108" s="111">
        <v>30000</v>
      </c>
    </row>
    <row r="109" spans="1:7" s="8" customFormat="1" ht="12.75">
      <c r="A109" s="116" t="str">
        <f t="shared" si="1"/>
        <v>31532210006</v>
      </c>
      <c r="B109" s="39">
        <v>2</v>
      </c>
      <c r="C109" s="32">
        <v>3</v>
      </c>
      <c r="D109" s="32">
        <v>1532</v>
      </c>
      <c r="E109" s="32">
        <v>210006</v>
      </c>
      <c r="F109" s="112" t="s">
        <v>459</v>
      </c>
      <c r="G109" s="111">
        <v>29442.63</v>
      </c>
    </row>
    <row r="110" spans="1:7" s="8" customFormat="1" ht="12.75">
      <c r="A110" s="116" t="str">
        <f t="shared" si="1"/>
        <v>51721210007</v>
      </c>
      <c r="B110" s="39">
        <v>2</v>
      </c>
      <c r="C110" s="32">
        <v>5</v>
      </c>
      <c r="D110" s="32">
        <v>1721</v>
      </c>
      <c r="E110" s="32">
        <v>210007</v>
      </c>
      <c r="F110" s="112" t="s">
        <v>504</v>
      </c>
      <c r="G110" s="111">
        <v>40000</v>
      </c>
    </row>
    <row r="111" spans="1:7" s="8" customFormat="1" ht="12.75">
      <c r="A111" s="116" t="str">
        <f t="shared" si="1"/>
        <v>31532210008</v>
      </c>
      <c r="B111" s="39">
        <v>2</v>
      </c>
      <c r="C111" s="32">
        <v>3</v>
      </c>
      <c r="D111" s="32">
        <v>1532</v>
      </c>
      <c r="E111" s="32">
        <v>210008</v>
      </c>
      <c r="F111" s="112" t="s">
        <v>4</v>
      </c>
      <c r="G111" s="111">
        <v>7500</v>
      </c>
    </row>
    <row r="112" spans="1:7" s="8" customFormat="1" ht="12.75">
      <c r="A112" s="116" t="s">
        <v>761</v>
      </c>
      <c r="B112" s="39">
        <v>2</v>
      </c>
      <c r="C112" s="32">
        <v>3</v>
      </c>
      <c r="D112" s="32">
        <v>1532</v>
      </c>
      <c r="E112" s="32">
        <v>210009</v>
      </c>
      <c r="F112" s="112" t="s">
        <v>760</v>
      </c>
      <c r="G112" s="111">
        <v>22118.49</v>
      </c>
    </row>
    <row r="113" spans="1:7" s="8" customFormat="1" ht="12.75">
      <c r="A113" s="116" t="str">
        <f>+CONCATENATE(C113,D113,E113)</f>
        <v>31532210080</v>
      </c>
      <c r="B113" s="39">
        <v>2</v>
      </c>
      <c r="C113" s="32">
        <v>3</v>
      </c>
      <c r="D113" s="32">
        <v>1532</v>
      </c>
      <c r="E113" s="32">
        <v>210080</v>
      </c>
      <c r="F113" s="112" t="s">
        <v>3</v>
      </c>
      <c r="G113" s="111">
        <v>1</v>
      </c>
    </row>
    <row r="114" spans="1:7" s="8" customFormat="1" ht="12.75">
      <c r="A114" s="116" t="str">
        <f t="shared" si="1"/>
        <v>31532210099</v>
      </c>
      <c r="B114" s="39">
        <v>2</v>
      </c>
      <c r="C114" s="32">
        <v>3</v>
      </c>
      <c r="D114" s="32">
        <v>1532</v>
      </c>
      <c r="E114" s="32">
        <v>210099</v>
      </c>
      <c r="F114" s="112" t="s">
        <v>563</v>
      </c>
      <c r="G114" s="111">
        <v>1</v>
      </c>
    </row>
    <row r="115" spans="1:7" s="8" customFormat="1" ht="12.75">
      <c r="A115" s="116" t="str">
        <f t="shared" si="1"/>
        <v>31532210999</v>
      </c>
      <c r="B115" s="39">
        <v>2</v>
      </c>
      <c r="C115" s="32">
        <v>3</v>
      </c>
      <c r="D115" s="32">
        <v>1532</v>
      </c>
      <c r="E115" s="32">
        <v>210999</v>
      </c>
      <c r="F115" s="112" t="s">
        <v>214</v>
      </c>
      <c r="G115" s="111">
        <v>607.18</v>
      </c>
    </row>
    <row r="116" spans="1:7" s="8" customFormat="1" ht="12.75">
      <c r="A116" s="116" t="str">
        <f t="shared" si="1"/>
        <v>3920212000</v>
      </c>
      <c r="B116" s="39">
        <v>2</v>
      </c>
      <c r="C116" s="32">
        <v>3</v>
      </c>
      <c r="D116" s="32">
        <v>920</v>
      </c>
      <c r="E116" s="32">
        <v>212000</v>
      </c>
      <c r="F116" s="112" t="s">
        <v>514</v>
      </c>
      <c r="G116" s="111">
        <v>6946.51</v>
      </c>
    </row>
    <row r="117" spans="1:7" s="8" customFormat="1" ht="12.75">
      <c r="A117" s="116" t="str">
        <f t="shared" si="1"/>
        <v>2323212001</v>
      </c>
      <c r="B117" s="39">
        <v>2</v>
      </c>
      <c r="C117" s="32">
        <v>2</v>
      </c>
      <c r="D117" s="32">
        <v>323</v>
      </c>
      <c r="E117" s="32">
        <v>212001</v>
      </c>
      <c r="F117" s="112" t="s">
        <v>387</v>
      </c>
      <c r="G117" s="111">
        <v>11643.79</v>
      </c>
    </row>
    <row r="118" spans="1:7" s="8" customFormat="1" ht="12.75">
      <c r="A118" s="116" t="str">
        <f t="shared" si="1"/>
        <v>2330212006</v>
      </c>
      <c r="B118" s="39">
        <v>2</v>
      </c>
      <c r="C118" s="32">
        <v>2</v>
      </c>
      <c r="D118" s="32">
        <v>330</v>
      </c>
      <c r="E118" s="32">
        <v>212006</v>
      </c>
      <c r="F118" s="112" t="s">
        <v>188</v>
      </c>
      <c r="G118" s="111">
        <v>14622.6</v>
      </c>
    </row>
    <row r="119" spans="1:7" s="8" customFormat="1" ht="12.75">
      <c r="A119" s="116" t="str">
        <f t="shared" si="1"/>
        <v>1130212007</v>
      </c>
      <c r="B119" s="39">
        <v>2</v>
      </c>
      <c r="C119" s="32">
        <v>1</v>
      </c>
      <c r="D119" s="32">
        <v>130</v>
      </c>
      <c r="E119" s="32">
        <v>212007</v>
      </c>
      <c r="F119" s="112" t="s">
        <v>187</v>
      </c>
      <c r="G119" s="111">
        <v>10920.84</v>
      </c>
    </row>
    <row r="120" spans="1:7" s="8" customFormat="1" ht="12.75">
      <c r="A120" s="116" t="str">
        <f t="shared" si="1"/>
        <v>23321212008</v>
      </c>
      <c r="B120" s="39">
        <v>2</v>
      </c>
      <c r="C120" s="32">
        <v>2</v>
      </c>
      <c r="D120" s="32">
        <v>3321</v>
      </c>
      <c r="E120" s="32">
        <v>212008</v>
      </c>
      <c r="F120" s="112" t="s">
        <v>395</v>
      </c>
      <c r="G120" s="111">
        <v>6537.8</v>
      </c>
    </row>
    <row r="121" spans="1:7" s="8" customFormat="1" ht="12.75">
      <c r="A121" s="116" t="str">
        <f t="shared" si="1"/>
        <v>2323212010</v>
      </c>
      <c r="B121" s="39">
        <v>2</v>
      </c>
      <c r="C121" s="32">
        <v>2</v>
      </c>
      <c r="D121" s="32">
        <v>323</v>
      </c>
      <c r="E121" s="32">
        <v>212010</v>
      </c>
      <c r="F121" s="112" t="s">
        <v>450</v>
      </c>
      <c r="G121" s="111">
        <v>4197.69</v>
      </c>
    </row>
    <row r="122" spans="1:7" s="8" customFormat="1" ht="12.75">
      <c r="A122" s="116" t="str">
        <f t="shared" si="1"/>
        <v>2323212012</v>
      </c>
      <c r="B122" s="39">
        <v>2</v>
      </c>
      <c r="C122" s="32">
        <v>2</v>
      </c>
      <c r="D122" s="32">
        <v>323</v>
      </c>
      <c r="E122" s="32">
        <v>212012</v>
      </c>
      <c r="F122" s="112" t="s">
        <v>543</v>
      </c>
      <c r="G122" s="111">
        <v>6477.58</v>
      </c>
    </row>
    <row r="123" spans="1:7" s="8" customFormat="1" ht="12.75">
      <c r="A123" s="116" t="str">
        <f t="shared" si="1"/>
        <v>2323212013</v>
      </c>
      <c r="B123" s="39">
        <v>2</v>
      </c>
      <c r="C123" s="32">
        <v>2</v>
      </c>
      <c r="D123" s="32">
        <v>323</v>
      </c>
      <c r="E123" s="32">
        <v>212013</v>
      </c>
      <c r="F123" s="112" t="s">
        <v>186</v>
      </c>
      <c r="G123" s="111">
        <v>1384.24</v>
      </c>
    </row>
    <row r="124" spans="1:7" s="8" customFormat="1" ht="12.75">
      <c r="A124" s="116" t="str">
        <f t="shared" si="1"/>
        <v>4342212015</v>
      </c>
      <c r="B124" s="39">
        <v>2</v>
      </c>
      <c r="C124" s="32">
        <v>4</v>
      </c>
      <c r="D124" s="32">
        <v>342</v>
      </c>
      <c r="E124" s="32">
        <v>212015</v>
      </c>
      <c r="F124" s="112" t="s">
        <v>522</v>
      </c>
      <c r="G124" s="111">
        <v>4689.3</v>
      </c>
    </row>
    <row r="125" spans="1:7" s="8" customFormat="1" ht="12.75">
      <c r="A125" s="116" t="str">
        <f t="shared" si="1"/>
        <v>4342212016</v>
      </c>
      <c r="B125" s="39">
        <v>2</v>
      </c>
      <c r="C125" s="32">
        <v>4</v>
      </c>
      <c r="D125" s="32">
        <v>342</v>
      </c>
      <c r="E125" s="32">
        <v>212016</v>
      </c>
      <c r="F125" s="112" t="s">
        <v>523</v>
      </c>
      <c r="G125" s="111">
        <v>21637.05</v>
      </c>
    </row>
    <row r="126" spans="1:7" s="8" customFormat="1" ht="12.75">
      <c r="A126" s="116" t="str">
        <f t="shared" si="1"/>
        <v>21532212018</v>
      </c>
      <c r="B126" s="39">
        <v>2</v>
      </c>
      <c r="C126" s="32">
        <v>2</v>
      </c>
      <c r="D126" s="32">
        <v>1532</v>
      </c>
      <c r="E126" s="32">
        <v>212018</v>
      </c>
      <c r="F126" s="112" t="s">
        <v>665</v>
      </c>
      <c r="G126" s="111">
        <v>1500</v>
      </c>
    </row>
    <row r="127" spans="1:7" s="8" customFormat="1" ht="12.75">
      <c r="A127" s="116" t="str">
        <f t="shared" si="1"/>
        <v>31532212021</v>
      </c>
      <c r="B127" s="39">
        <v>2</v>
      </c>
      <c r="C127" s="32">
        <v>3</v>
      </c>
      <c r="D127" s="32">
        <v>1532</v>
      </c>
      <c r="E127" s="32">
        <v>212021</v>
      </c>
      <c r="F127" s="112" t="s">
        <v>59</v>
      </c>
      <c r="G127" s="111">
        <v>2500</v>
      </c>
    </row>
    <row r="128" spans="1:7" s="8" customFormat="1" ht="12.75">
      <c r="A128" s="116" t="str">
        <f t="shared" si="1"/>
        <v>31532212022</v>
      </c>
      <c r="B128" s="39">
        <v>2</v>
      </c>
      <c r="C128" s="32">
        <v>3</v>
      </c>
      <c r="D128" s="32">
        <v>1532</v>
      </c>
      <c r="E128" s="32">
        <v>212022</v>
      </c>
      <c r="F128" s="112" t="s">
        <v>60</v>
      </c>
      <c r="G128" s="111">
        <v>1200</v>
      </c>
    </row>
    <row r="129" spans="1:7" s="8" customFormat="1" ht="12.75">
      <c r="A129" s="116" t="str">
        <f t="shared" si="1"/>
        <v>21532212023</v>
      </c>
      <c r="B129" s="39">
        <v>2</v>
      </c>
      <c r="C129" s="32">
        <v>2</v>
      </c>
      <c r="D129" s="32">
        <v>1532</v>
      </c>
      <c r="E129" s="32">
        <v>212023</v>
      </c>
      <c r="F129" s="112" t="s">
        <v>61</v>
      </c>
      <c r="G129" s="111">
        <v>3842.64</v>
      </c>
    </row>
    <row r="130" spans="1:7" s="8" customFormat="1" ht="12.75">
      <c r="A130" s="116" t="str">
        <f t="shared" si="1"/>
        <v>2430212026</v>
      </c>
      <c r="B130" s="39">
        <v>2</v>
      </c>
      <c r="C130" s="32">
        <v>2</v>
      </c>
      <c r="D130" s="32">
        <v>430</v>
      </c>
      <c r="E130" s="32">
        <v>212026</v>
      </c>
      <c r="F130" s="112" t="s">
        <v>62</v>
      </c>
      <c r="G130" s="111">
        <v>15797</v>
      </c>
    </row>
    <row r="131" spans="1:7" s="8" customFormat="1" ht="12.75">
      <c r="A131" s="116" t="str">
        <f t="shared" si="1"/>
        <v>3920212028</v>
      </c>
      <c r="B131" s="39">
        <v>2</v>
      </c>
      <c r="C131" s="32">
        <v>3</v>
      </c>
      <c r="D131" s="32">
        <v>920</v>
      </c>
      <c r="E131" s="32">
        <v>212028</v>
      </c>
      <c r="F131" s="112" t="s">
        <v>182</v>
      </c>
      <c r="G131" s="111">
        <v>10200</v>
      </c>
    </row>
    <row r="132" spans="1:7" s="8" customFormat="1" ht="12.75">
      <c r="A132" s="116" t="str">
        <f t="shared" si="1"/>
        <v>7920212029</v>
      </c>
      <c r="B132" s="39">
        <v>2</v>
      </c>
      <c r="C132" s="32">
        <v>7</v>
      </c>
      <c r="D132" s="32">
        <v>920</v>
      </c>
      <c r="E132" s="32">
        <v>212029</v>
      </c>
      <c r="F132" s="112" t="s">
        <v>185</v>
      </c>
      <c r="G132" s="111">
        <v>11900.4</v>
      </c>
    </row>
    <row r="133" spans="1:7" s="8" customFormat="1" ht="12.75">
      <c r="A133" s="116" t="str">
        <f>+CONCATENATE(C133,D133,E133)</f>
        <v>51721212030</v>
      </c>
      <c r="B133" s="39">
        <v>2</v>
      </c>
      <c r="C133" s="32">
        <v>5</v>
      </c>
      <c r="D133" s="32">
        <v>1721</v>
      </c>
      <c r="E133" s="32">
        <v>212030</v>
      </c>
      <c r="F133" s="112" t="s">
        <v>98</v>
      </c>
      <c r="G133" s="111">
        <v>5500</v>
      </c>
    </row>
    <row r="134" spans="1:7" s="8" customFormat="1" ht="12.75">
      <c r="A134" s="116" t="str">
        <f>+CONCATENATE(C134,D134,E134)</f>
        <v>3920212031</v>
      </c>
      <c r="B134" s="39">
        <v>2</v>
      </c>
      <c r="C134" s="32">
        <v>3</v>
      </c>
      <c r="D134" s="32">
        <v>920</v>
      </c>
      <c r="E134" s="32">
        <v>212031</v>
      </c>
      <c r="F134" s="112" t="s">
        <v>496</v>
      </c>
      <c r="G134" s="111">
        <v>3000</v>
      </c>
    </row>
    <row r="135" spans="1:7" s="8" customFormat="1" ht="12.75">
      <c r="A135" s="116" t="str">
        <f t="shared" si="1"/>
        <v>2320212999</v>
      </c>
      <c r="B135" s="39">
        <v>2</v>
      </c>
      <c r="C135" s="32">
        <v>2</v>
      </c>
      <c r="D135" s="32">
        <v>320</v>
      </c>
      <c r="E135" s="32">
        <v>212999</v>
      </c>
      <c r="F135" s="112" t="s">
        <v>1</v>
      </c>
      <c r="G135" s="111">
        <v>2148.84</v>
      </c>
    </row>
    <row r="136" spans="1:7" s="8" customFormat="1" ht="12.75">
      <c r="A136" s="116" t="str">
        <f t="shared" si="1"/>
        <v>2330212998</v>
      </c>
      <c r="B136" s="39">
        <v>2</v>
      </c>
      <c r="C136" s="32">
        <v>2</v>
      </c>
      <c r="D136" s="32">
        <v>330</v>
      </c>
      <c r="E136" s="32">
        <v>212998</v>
      </c>
      <c r="F136" s="112" t="s">
        <v>0</v>
      </c>
      <c r="G136" s="111">
        <v>5406.27</v>
      </c>
    </row>
    <row r="137" spans="1:7" s="8" customFormat="1" ht="12.75">
      <c r="A137" s="116" t="str">
        <f t="shared" si="1"/>
        <v>3165213000</v>
      </c>
      <c r="B137" s="39">
        <v>2</v>
      </c>
      <c r="C137" s="32">
        <v>3</v>
      </c>
      <c r="D137" s="32">
        <v>165</v>
      </c>
      <c r="E137" s="32">
        <v>213000</v>
      </c>
      <c r="F137" s="112" t="s">
        <v>404</v>
      </c>
      <c r="G137" s="111">
        <v>16737.7</v>
      </c>
    </row>
    <row r="138" spans="1:7" s="8" customFormat="1" ht="12.75">
      <c r="A138" s="116" t="str">
        <f t="shared" si="1"/>
        <v>3165213001</v>
      </c>
      <c r="B138" s="39">
        <v>2</v>
      </c>
      <c r="C138" s="32">
        <v>3</v>
      </c>
      <c r="D138" s="32">
        <v>165</v>
      </c>
      <c r="E138" s="32">
        <v>213001</v>
      </c>
      <c r="F138" s="112" t="s">
        <v>762</v>
      </c>
      <c r="G138" s="111">
        <v>25529.444157504713</v>
      </c>
    </row>
    <row r="139" spans="1:7" s="8" customFormat="1" ht="12.75">
      <c r="A139" s="116" t="str">
        <f t="shared" si="1"/>
        <v>31532213003</v>
      </c>
      <c r="B139" s="39">
        <v>2</v>
      </c>
      <c r="C139" s="32">
        <v>3</v>
      </c>
      <c r="D139" s="32">
        <v>1532</v>
      </c>
      <c r="E139" s="32">
        <v>213003</v>
      </c>
      <c r="F139" s="112" t="s">
        <v>405</v>
      </c>
      <c r="G139" s="111">
        <v>113.92</v>
      </c>
    </row>
    <row r="140" spans="1:7" s="8" customFormat="1" ht="12.75">
      <c r="A140" s="116" t="str">
        <f t="shared" si="1"/>
        <v>2330213006</v>
      </c>
      <c r="B140" s="39">
        <v>2</v>
      </c>
      <c r="C140" s="32">
        <v>2</v>
      </c>
      <c r="D140" s="32">
        <v>330</v>
      </c>
      <c r="E140" s="32">
        <v>213006</v>
      </c>
      <c r="F140" s="112" t="s">
        <v>396</v>
      </c>
      <c r="G140" s="111">
        <v>4000</v>
      </c>
    </row>
    <row r="141" spans="1:7" s="8" customFormat="1" ht="12.75">
      <c r="A141" s="116" t="str">
        <f t="shared" si="1"/>
        <v>23321213007</v>
      </c>
      <c r="B141" s="39">
        <v>2</v>
      </c>
      <c r="C141" s="32">
        <v>2</v>
      </c>
      <c r="D141" s="32">
        <v>3321</v>
      </c>
      <c r="E141" s="32">
        <v>213007</v>
      </c>
      <c r="F141" s="112" t="s">
        <v>166</v>
      </c>
      <c r="G141" s="111">
        <v>5100</v>
      </c>
    </row>
    <row r="142" spans="1:7" s="8" customFormat="1" ht="12.75">
      <c r="A142" s="116" t="str">
        <f t="shared" si="1"/>
        <v>1130214000</v>
      </c>
      <c r="B142" s="39">
        <v>2</v>
      </c>
      <c r="C142" s="32">
        <v>1</v>
      </c>
      <c r="D142" s="32">
        <v>130</v>
      </c>
      <c r="E142" s="32">
        <v>214000</v>
      </c>
      <c r="F142" s="112" t="s">
        <v>435</v>
      </c>
      <c r="G142" s="111">
        <v>12792.03</v>
      </c>
    </row>
    <row r="143" spans="1:7" s="8" customFormat="1" ht="12.75">
      <c r="A143" s="116" t="str">
        <f t="shared" si="1"/>
        <v>31532214001</v>
      </c>
      <c r="B143" s="39">
        <v>2</v>
      </c>
      <c r="C143" s="32">
        <v>3</v>
      </c>
      <c r="D143" s="32">
        <v>1532</v>
      </c>
      <c r="E143" s="32">
        <v>214001</v>
      </c>
      <c r="F143" s="112" t="s">
        <v>406</v>
      </c>
      <c r="G143" s="111">
        <v>12183.17</v>
      </c>
    </row>
    <row r="144" spans="1:7" s="8" customFormat="1" ht="12.75">
      <c r="A144" s="116" t="str">
        <f t="shared" si="1"/>
        <v>31532219000</v>
      </c>
      <c r="B144" s="39">
        <v>2</v>
      </c>
      <c r="C144" s="32">
        <v>3</v>
      </c>
      <c r="D144" s="32">
        <v>1532</v>
      </c>
      <c r="E144" s="32">
        <v>219000</v>
      </c>
      <c r="F144" s="112" t="s">
        <v>181</v>
      </c>
      <c r="G144" s="111">
        <v>990</v>
      </c>
    </row>
    <row r="145" spans="1:7" s="8" customFormat="1" ht="12.75">
      <c r="A145" s="116" t="str">
        <f aca="true" t="shared" si="2" ref="A145:A174">+CONCATENATE(C145,D145,E145)</f>
        <v>1130220000</v>
      </c>
      <c r="B145" s="39">
        <v>2</v>
      </c>
      <c r="C145" s="32">
        <v>1</v>
      </c>
      <c r="D145" s="32">
        <v>130</v>
      </c>
      <c r="E145" s="32">
        <v>220000</v>
      </c>
      <c r="F145" s="112" t="s">
        <v>436</v>
      </c>
      <c r="G145" s="111">
        <v>1000</v>
      </c>
    </row>
    <row r="146" spans="1:7" s="8" customFormat="1" ht="12.75">
      <c r="A146" s="116" t="str">
        <f t="shared" si="2"/>
        <v>2330220000</v>
      </c>
      <c r="B146" s="39">
        <v>2</v>
      </c>
      <c r="C146" s="32">
        <v>2</v>
      </c>
      <c r="D146" s="32">
        <v>330</v>
      </c>
      <c r="E146" s="32">
        <v>220000</v>
      </c>
      <c r="F146" s="112" t="s">
        <v>443</v>
      </c>
      <c r="G146" s="111">
        <v>2210.99</v>
      </c>
    </row>
    <row r="147" spans="1:7" s="8" customFormat="1" ht="12.75">
      <c r="A147" s="116" t="str">
        <f t="shared" si="2"/>
        <v>23321220000</v>
      </c>
      <c r="B147" s="39">
        <v>2</v>
      </c>
      <c r="C147" s="32">
        <v>2</v>
      </c>
      <c r="D147" s="32">
        <v>3321</v>
      </c>
      <c r="E147" s="32">
        <v>220000</v>
      </c>
      <c r="F147" s="112" t="s">
        <v>63</v>
      </c>
      <c r="G147" s="111">
        <v>1848.52</v>
      </c>
    </row>
    <row r="148" spans="1:7" s="8" customFormat="1" ht="12.75">
      <c r="A148" s="116" t="str">
        <f t="shared" si="2"/>
        <v>1920220000</v>
      </c>
      <c r="B148" s="39">
        <v>2</v>
      </c>
      <c r="C148" s="32">
        <v>1</v>
      </c>
      <c r="D148" s="32">
        <v>920</v>
      </c>
      <c r="E148" s="32">
        <v>220000</v>
      </c>
      <c r="F148" s="112" t="s">
        <v>445</v>
      </c>
      <c r="G148" s="111">
        <v>8895.96</v>
      </c>
    </row>
    <row r="149" spans="1:7" s="8" customFormat="1" ht="12.75">
      <c r="A149" s="116" t="str">
        <f>+CONCATENATE(C149,D149,E149)</f>
        <v>1920220003</v>
      </c>
      <c r="B149" s="39">
        <v>2</v>
      </c>
      <c r="C149" s="32">
        <v>1</v>
      </c>
      <c r="D149" s="32">
        <v>920</v>
      </c>
      <c r="E149" s="32">
        <v>220003</v>
      </c>
      <c r="F149" s="112" t="s">
        <v>205</v>
      </c>
      <c r="G149" s="111">
        <v>4000</v>
      </c>
    </row>
    <row r="150" spans="1:7" s="8" customFormat="1" ht="12.75">
      <c r="A150" s="116" t="str">
        <f t="shared" si="2"/>
        <v>1920220001</v>
      </c>
      <c r="B150" s="39">
        <v>2</v>
      </c>
      <c r="C150" s="32">
        <v>1</v>
      </c>
      <c r="D150" s="32">
        <v>920</v>
      </c>
      <c r="E150" s="32">
        <v>220001</v>
      </c>
      <c r="F150" s="112" t="s">
        <v>446</v>
      </c>
      <c r="G150" s="111">
        <v>620</v>
      </c>
    </row>
    <row r="151" spans="1:7" s="8" customFormat="1" ht="12.75">
      <c r="A151" s="116" t="str">
        <f t="shared" si="2"/>
        <v>1130220002</v>
      </c>
      <c r="B151" s="39">
        <v>2</v>
      </c>
      <c r="C151" s="32">
        <v>1</v>
      </c>
      <c r="D151" s="32">
        <v>130</v>
      </c>
      <c r="E151" s="32">
        <v>220002</v>
      </c>
      <c r="F151" s="112" t="s">
        <v>437</v>
      </c>
      <c r="G151" s="111">
        <v>2054.27</v>
      </c>
    </row>
    <row r="152" spans="1:7" s="8" customFormat="1" ht="12.75">
      <c r="A152" s="116" t="str">
        <f t="shared" si="2"/>
        <v>1920220010</v>
      </c>
      <c r="B152" s="39">
        <v>2</v>
      </c>
      <c r="C152" s="32">
        <v>1</v>
      </c>
      <c r="D152" s="32">
        <v>920</v>
      </c>
      <c r="E152" s="32">
        <v>220010</v>
      </c>
      <c r="F152" s="112" t="s">
        <v>562</v>
      </c>
      <c r="G152" s="111">
        <v>5000</v>
      </c>
    </row>
    <row r="153" spans="1:7" s="8" customFormat="1" ht="12.75">
      <c r="A153" s="116" t="str">
        <f t="shared" si="2"/>
        <v>2320220011</v>
      </c>
      <c r="B153" s="39">
        <v>2</v>
      </c>
      <c r="C153" s="32">
        <v>2</v>
      </c>
      <c r="D153" s="32">
        <v>320</v>
      </c>
      <c r="E153" s="32">
        <v>220011</v>
      </c>
      <c r="F153" s="112" t="s">
        <v>663</v>
      </c>
      <c r="G153" s="111">
        <v>620</v>
      </c>
    </row>
    <row r="154" spans="1:7" s="8" customFormat="1" ht="12.75">
      <c r="A154" s="116" t="str">
        <f>+CONCATENATE(C154,D154,E154)</f>
        <v>7920220999</v>
      </c>
      <c r="B154" s="39">
        <v>2</v>
      </c>
      <c r="C154" s="32">
        <v>7</v>
      </c>
      <c r="D154" s="32">
        <v>920</v>
      </c>
      <c r="E154" s="32">
        <v>220999</v>
      </c>
      <c r="F154" s="112" t="s">
        <v>14</v>
      </c>
      <c r="G154" s="111">
        <v>742.58</v>
      </c>
    </row>
    <row r="155" spans="1:8" s="8" customFormat="1" ht="12.75">
      <c r="A155" s="116" t="str">
        <f t="shared" si="2"/>
        <v>3165221000</v>
      </c>
      <c r="B155" s="39">
        <v>2</v>
      </c>
      <c r="C155" s="32">
        <v>3</v>
      </c>
      <c r="D155" s="32">
        <v>165</v>
      </c>
      <c r="E155" s="32">
        <v>221000</v>
      </c>
      <c r="F155" s="112" t="s">
        <v>407</v>
      </c>
      <c r="G155" s="111">
        <v>152643.84</v>
      </c>
      <c r="H155" s="131"/>
    </row>
    <row r="156" spans="1:8" s="8" customFormat="1" ht="12.75">
      <c r="A156" s="116" t="str">
        <f t="shared" si="2"/>
        <v>2323221001</v>
      </c>
      <c r="B156" s="39">
        <v>2</v>
      </c>
      <c r="C156" s="32">
        <v>2</v>
      </c>
      <c r="D156" s="32">
        <v>323</v>
      </c>
      <c r="E156" s="32">
        <v>221001</v>
      </c>
      <c r="F156" s="112" t="s">
        <v>451</v>
      </c>
      <c r="G156" s="111">
        <v>15998</v>
      </c>
      <c r="H156" s="131"/>
    </row>
    <row r="157" spans="1:8" s="8" customFormat="1" ht="12.75">
      <c r="A157" s="116" t="str">
        <f t="shared" si="2"/>
        <v>3130221002</v>
      </c>
      <c r="B157" s="39">
        <v>2</v>
      </c>
      <c r="C157" s="32">
        <v>3</v>
      </c>
      <c r="D157" s="32">
        <v>130</v>
      </c>
      <c r="E157" s="32">
        <v>221002</v>
      </c>
      <c r="F157" s="112" t="s">
        <v>438</v>
      </c>
      <c r="G157" s="111">
        <v>3887.48</v>
      </c>
      <c r="H157" s="131"/>
    </row>
    <row r="158" spans="1:8" s="8" customFormat="1" ht="12.75">
      <c r="A158" s="116" t="str">
        <f t="shared" si="2"/>
        <v>3924221002</v>
      </c>
      <c r="B158" s="39">
        <v>2</v>
      </c>
      <c r="C158" s="32">
        <v>3</v>
      </c>
      <c r="D158" s="32">
        <v>924</v>
      </c>
      <c r="E158" s="32">
        <v>221002</v>
      </c>
      <c r="F158" s="112" t="s">
        <v>518</v>
      </c>
      <c r="G158" s="111">
        <v>876.8</v>
      </c>
      <c r="H158" s="131"/>
    </row>
    <row r="159" spans="1:8" s="8" customFormat="1" ht="12.75">
      <c r="A159" s="116" t="str">
        <f t="shared" si="2"/>
        <v>3920221002</v>
      </c>
      <c r="B159" s="39">
        <v>2</v>
      </c>
      <c r="C159" s="32">
        <v>3</v>
      </c>
      <c r="D159" s="32">
        <v>920</v>
      </c>
      <c r="E159" s="32">
        <v>221002</v>
      </c>
      <c r="F159" s="112" t="s">
        <v>515</v>
      </c>
      <c r="G159" s="111">
        <v>6526.34</v>
      </c>
      <c r="H159" s="131"/>
    </row>
    <row r="160" spans="1:8" s="8" customFormat="1" ht="12.75">
      <c r="A160" s="116" t="str">
        <f t="shared" si="2"/>
        <v>3150221002</v>
      </c>
      <c r="B160" s="39">
        <v>2</v>
      </c>
      <c r="C160" s="32">
        <v>3</v>
      </c>
      <c r="D160" s="32">
        <v>150</v>
      </c>
      <c r="E160" s="32">
        <v>221002</v>
      </c>
      <c r="F160" s="112" t="s">
        <v>400</v>
      </c>
      <c r="G160" s="111">
        <v>14100.94</v>
      </c>
      <c r="H160" s="131"/>
    </row>
    <row r="161" spans="1:8" s="8" customFormat="1" ht="12.75">
      <c r="A161" s="116" t="str">
        <f t="shared" si="2"/>
        <v>3342221003</v>
      </c>
      <c r="B161" s="39">
        <v>2</v>
      </c>
      <c r="C161" s="32">
        <v>3</v>
      </c>
      <c r="D161" s="32">
        <v>342</v>
      </c>
      <c r="E161" s="32">
        <v>221003</v>
      </c>
      <c r="F161" s="112" t="s">
        <v>508</v>
      </c>
      <c r="G161" s="111">
        <v>15859.17</v>
      </c>
      <c r="H161" s="131"/>
    </row>
    <row r="162" spans="1:8" s="8" customFormat="1" ht="12.75">
      <c r="A162" s="116" t="str">
        <f t="shared" si="2"/>
        <v>3342221004</v>
      </c>
      <c r="B162" s="39">
        <v>2</v>
      </c>
      <c r="C162" s="32">
        <v>3</v>
      </c>
      <c r="D162" s="32">
        <v>342</v>
      </c>
      <c r="E162" s="32">
        <v>221004</v>
      </c>
      <c r="F162" s="112" t="s">
        <v>509</v>
      </c>
      <c r="G162" s="111">
        <v>9743.23</v>
      </c>
      <c r="H162" s="131"/>
    </row>
    <row r="163" spans="1:8" s="8" customFormat="1" ht="12.75">
      <c r="A163" s="116" t="str">
        <f t="shared" si="2"/>
        <v>2330221006</v>
      </c>
      <c r="B163" s="39">
        <v>2</v>
      </c>
      <c r="C163" s="32">
        <v>2</v>
      </c>
      <c r="D163" s="32">
        <v>330</v>
      </c>
      <c r="E163" s="32">
        <v>221006</v>
      </c>
      <c r="F163" s="112" t="s">
        <v>507</v>
      </c>
      <c r="G163" s="111">
        <v>30703.59</v>
      </c>
      <c r="H163" s="131"/>
    </row>
    <row r="164" spans="1:8" s="8" customFormat="1" ht="12.75">
      <c r="A164" s="116" t="str">
        <f t="shared" si="2"/>
        <v>2323221007</v>
      </c>
      <c r="B164" s="39">
        <v>2</v>
      </c>
      <c r="C164" s="32">
        <v>2</v>
      </c>
      <c r="D164" s="32">
        <v>323</v>
      </c>
      <c r="E164" s="32">
        <v>221007</v>
      </c>
      <c r="F164" s="112" t="s">
        <v>452</v>
      </c>
      <c r="G164" s="111">
        <v>5850.86</v>
      </c>
      <c r="H164" s="131"/>
    </row>
    <row r="165" spans="1:8" s="8" customFormat="1" ht="12.75">
      <c r="A165" s="116" t="str">
        <f t="shared" si="2"/>
        <v>23321221007</v>
      </c>
      <c r="B165" s="39">
        <v>2</v>
      </c>
      <c r="C165" s="32">
        <v>2</v>
      </c>
      <c r="D165" s="32">
        <v>3321</v>
      </c>
      <c r="E165" s="32">
        <v>221007</v>
      </c>
      <c r="F165" s="112" t="s">
        <v>549</v>
      </c>
      <c r="G165" s="111">
        <v>29898.37</v>
      </c>
      <c r="H165" s="131"/>
    </row>
    <row r="166" spans="1:8" s="8" customFormat="1" ht="12.75">
      <c r="A166" s="116" t="str">
        <f t="shared" si="2"/>
        <v>2323221008</v>
      </c>
      <c r="B166" s="39">
        <v>2</v>
      </c>
      <c r="C166" s="32">
        <v>2</v>
      </c>
      <c r="D166" s="32">
        <v>323</v>
      </c>
      <c r="E166" s="32">
        <v>221008</v>
      </c>
      <c r="F166" s="112" t="s">
        <v>389</v>
      </c>
      <c r="G166" s="111">
        <v>5657.12</v>
      </c>
      <c r="H166" s="131"/>
    </row>
    <row r="167" spans="1:8" s="8" customFormat="1" ht="12.75">
      <c r="A167" s="116" t="str">
        <f t="shared" si="2"/>
        <v>2323221009</v>
      </c>
      <c r="B167" s="39">
        <v>2</v>
      </c>
      <c r="C167" s="32">
        <v>2</v>
      </c>
      <c r="D167" s="32">
        <v>323</v>
      </c>
      <c r="E167" s="32">
        <v>221009</v>
      </c>
      <c r="F167" s="112" t="s">
        <v>390</v>
      </c>
      <c r="G167" s="111">
        <v>21389.46</v>
      </c>
      <c r="H167" s="131"/>
    </row>
    <row r="168" spans="1:8" s="8" customFormat="1" ht="12.75">
      <c r="A168" s="116" t="str">
        <f t="shared" si="2"/>
        <v>3161221011</v>
      </c>
      <c r="B168" s="39">
        <v>2</v>
      </c>
      <c r="C168" s="32">
        <v>3</v>
      </c>
      <c r="D168" s="32">
        <v>161</v>
      </c>
      <c r="E168" s="32">
        <v>221011</v>
      </c>
      <c r="F168" s="112" t="s">
        <v>675</v>
      </c>
      <c r="G168" s="111">
        <v>14078.56</v>
      </c>
      <c r="H168" s="131"/>
    </row>
    <row r="169" spans="1:8" s="8" customFormat="1" ht="12.75">
      <c r="A169" s="116" t="str">
        <f t="shared" si="2"/>
        <v>3920221013</v>
      </c>
      <c r="B169" s="39">
        <v>2</v>
      </c>
      <c r="C169" s="32">
        <v>3</v>
      </c>
      <c r="D169" s="32">
        <v>920</v>
      </c>
      <c r="E169" s="32">
        <v>221013</v>
      </c>
      <c r="F169" s="112" t="s">
        <v>516</v>
      </c>
      <c r="G169" s="111">
        <v>490.28</v>
      </c>
      <c r="H169" s="131"/>
    </row>
    <row r="170" spans="1:7" s="8" customFormat="1" ht="12.75">
      <c r="A170" s="116" t="str">
        <f t="shared" si="2"/>
        <v>3920221030</v>
      </c>
      <c r="B170" s="39">
        <v>2</v>
      </c>
      <c r="C170" s="32">
        <v>3</v>
      </c>
      <c r="D170" s="32">
        <v>920</v>
      </c>
      <c r="E170" s="32">
        <v>221030</v>
      </c>
      <c r="F170" s="112" t="s">
        <v>517</v>
      </c>
      <c r="G170" s="111">
        <v>1957</v>
      </c>
    </row>
    <row r="171" spans="1:7" s="8" customFormat="1" ht="12.75">
      <c r="A171" s="116" t="str">
        <f t="shared" si="2"/>
        <v>1130221031</v>
      </c>
      <c r="B171" s="39">
        <v>2</v>
      </c>
      <c r="C171" s="32">
        <v>1</v>
      </c>
      <c r="D171" s="32">
        <v>130</v>
      </c>
      <c r="E171" s="32">
        <v>221031</v>
      </c>
      <c r="F171" s="112" t="s">
        <v>439</v>
      </c>
      <c r="G171" s="111">
        <v>9004.48</v>
      </c>
    </row>
    <row r="172" spans="1:7" s="8" customFormat="1" ht="12.75">
      <c r="A172" s="116" t="str">
        <f t="shared" si="2"/>
        <v>2323221032</v>
      </c>
      <c r="B172" s="39">
        <v>2</v>
      </c>
      <c r="C172" s="32">
        <v>2</v>
      </c>
      <c r="D172" s="32">
        <v>323</v>
      </c>
      <c r="E172" s="32">
        <v>221032</v>
      </c>
      <c r="F172" s="112" t="s">
        <v>505</v>
      </c>
      <c r="G172" s="111">
        <v>10572.97</v>
      </c>
    </row>
    <row r="173" spans="1:7" s="8" customFormat="1" ht="12.75">
      <c r="A173" s="116" t="str">
        <f t="shared" si="2"/>
        <v>31532221033</v>
      </c>
      <c r="B173" s="39">
        <v>2</v>
      </c>
      <c r="C173" s="32">
        <v>3</v>
      </c>
      <c r="D173" s="32">
        <v>1532</v>
      </c>
      <c r="E173" s="32">
        <v>221033</v>
      </c>
      <c r="F173" s="112" t="s">
        <v>408</v>
      </c>
      <c r="G173" s="111">
        <v>11888.85</v>
      </c>
    </row>
    <row r="174" spans="1:7" s="8" customFormat="1" ht="12.75">
      <c r="A174" s="116" t="str">
        <f t="shared" si="2"/>
        <v>3342221035</v>
      </c>
      <c r="B174" s="39">
        <v>2</v>
      </c>
      <c r="C174" s="32">
        <v>3</v>
      </c>
      <c r="D174" s="32">
        <v>342</v>
      </c>
      <c r="E174" s="32">
        <v>221035</v>
      </c>
      <c r="F174" s="112" t="s">
        <v>510</v>
      </c>
      <c r="G174" s="111">
        <v>1769.69</v>
      </c>
    </row>
    <row r="175" spans="1:8" s="8" customFormat="1" ht="12.75">
      <c r="A175" s="116" t="str">
        <f aca="true" t="shared" si="3" ref="A175:A207">+CONCATENATE(C175,D175,E175)</f>
        <v>2323221036</v>
      </c>
      <c r="B175" s="39">
        <v>2</v>
      </c>
      <c r="C175" s="32">
        <v>2</v>
      </c>
      <c r="D175" s="32">
        <v>323</v>
      </c>
      <c r="E175" s="32">
        <v>221036</v>
      </c>
      <c r="F175" s="112" t="s">
        <v>548</v>
      </c>
      <c r="G175" s="111">
        <v>12396.15</v>
      </c>
      <c r="H175" s="131"/>
    </row>
    <row r="176" spans="1:7" s="8" customFormat="1" ht="12.75">
      <c r="A176" s="116" t="str">
        <f t="shared" si="3"/>
        <v>3342221037</v>
      </c>
      <c r="B176" s="39">
        <v>2</v>
      </c>
      <c r="C176" s="32">
        <v>3</v>
      </c>
      <c r="D176" s="32">
        <v>342</v>
      </c>
      <c r="E176" s="32">
        <v>221037</v>
      </c>
      <c r="F176" s="112" t="s">
        <v>511</v>
      </c>
      <c r="G176" s="111">
        <v>3213.55</v>
      </c>
    </row>
    <row r="177" spans="1:7" s="8" customFormat="1" ht="12.75">
      <c r="A177" s="116" t="str">
        <f t="shared" si="3"/>
        <v>2323221039</v>
      </c>
      <c r="B177" s="39">
        <v>2</v>
      </c>
      <c r="C177" s="32">
        <v>2</v>
      </c>
      <c r="D177" s="32">
        <v>323</v>
      </c>
      <c r="E177" s="32">
        <v>221039</v>
      </c>
      <c r="F177" s="112" t="s">
        <v>506</v>
      </c>
      <c r="G177" s="111">
        <v>12503.45</v>
      </c>
    </row>
    <row r="178" spans="1:7" s="8" customFormat="1" ht="12.75">
      <c r="A178" s="116" t="str">
        <f t="shared" si="3"/>
        <v>1130221040</v>
      </c>
      <c r="B178" s="39">
        <v>2</v>
      </c>
      <c r="C178" s="32">
        <v>1</v>
      </c>
      <c r="D178" s="32">
        <v>130</v>
      </c>
      <c r="E178" s="32">
        <v>221040</v>
      </c>
      <c r="F178" s="112" t="s">
        <v>440</v>
      </c>
      <c r="G178" s="111">
        <v>3368.04</v>
      </c>
    </row>
    <row r="179" spans="1:7" s="8" customFormat="1" ht="12.75">
      <c r="A179" s="116" t="str">
        <f t="shared" si="3"/>
        <v>31532221041</v>
      </c>
      <c r="B179" s="39">
        <v>2</v>
      </c>
      <c r="C179" s="32">
        <v>3</v>
      </c>
      <c r="D179" s="32">
        <v>1532</v>
      </c>
      <c r="E179" s="32">
        <v>221041</v>
      </c>
      <c r="F179" s="112" t="s">
        <v>409</v>
      </c>
      <c r="G179" s="111">
        <v>6421.77</v>
      </c>
    </row>
    <row r="180" spans="1:7" s="8" customFormat="1" ht="12.75">
      <c r="A180" s="116" t="str">
        <f t="shared" si="3"/>
        <v>4342221042</v>
      </c>
      <c r="B180" s="39">
        <v>2</v>
      </c>
      <c r="C180" s="32">
        <v>4</v>
      </c>
      <c r="D180" s="32">
        <v>342</v>
      </c>
      <c r="E180" s="32">
        <v>221042</v>
      </c>
      <c r="F180" s="112" t="s">
        <v>524</v>
      </c>
      <c r="G180" s="111">
        <v>800</v>
      </c>
    </row>
    <row r="181" spans="1:7" s="8" customFormat="1" ht="12.75">
      <c r="A181" s="116" t="str">
        <f t="shared" si="3"/>
        <v>6311221060</v>
      </c>
      <c r="B181" s="39">
        <v>2</v>
      </c>
      <c r="C181" s="32">
        <v>6</v>
      </c>
      <c r="D181" s="32">
        <v>311</v>
      </c>
      <c r="E181" s="32">
        <v>221060</v>
      </c>
      <c r="F181" s="112" t="s">
        <v>431</v>
      </c>
      <c r="G181" s="111">
        <v>14000</v>
      </c>
    </row>
    <row r="182" spans="1:7" s="8" customFormat="1" ht="12.75">
      <c r="A182" s="116" t="str">
        <f t="shared" si="3"/>
        <v>6311221061</v>
      </c>
      <c r="B182" s="39">
        <v>2</v>
      </c>
      <c r="C182" s="32">
        <v>6</v>
      </c>
      <c r="D182" s="32">
        <v>311</v>
      </c>
      <c r="E182" s="32">
        <v>221061</v>
      </c>
      <c r="F182" s="112" t="s">
        <v>432</v>
      </c>
      <c r="G182" s="111">
        <v>22703.91</v>
      </c>
    </row>
    <row r="183" spans="1:7" s="8" customFormat="1" ht="12.75">
      <c r="A183" s="116" t="str">
        <f t="shared" si="3"/>
        <v>6311221062</v>
      </c>
      <c r="B183" s="39">
        <v>2</v>
      </c>
      <c r="C183" s="32">
        <v>6</v>
      </c>
      <c r="D183" s="32">
        <v>311</v>
      </c>
      <c r="E183" s="32">
        <v>221062</v>
      </c>
      <c r="F183" s="112" t="s">
        <v>65</v>
      </c>
      <c r="G183" s="111">
        <v>1</v>
      </c>
    </row>
    <row r="184" spans="1:7" s="8" customFormat="1" ht="12.75">
      <c r="A184" s="116" t="str">
        <f t="shared" si="3"/>
        <v>6311221063</v>
      </c>
      <c r="B184" s="39">
        <v>2</v>
      </c>
      <c r="C184" s="32">
        <v>6</v>
      </c>
      <c r="D184" s="32">
        <v>311</v>
      </c>
      <c r="E184" s="32">
        <v>221063</v>
      </c>
      <c r="F184" s="112" t="s">
        <v>66</v>
      </c>
      <c r="G184" s="111">
        <v>1</v>
      </c>
    </row>
    <row r="185" spans="1:7" s="8" customFormat="1" ht="12.75">
      <c r="A185" s="116" t="str">
        <f t="shared" si="3"/>
        <v>7920221064</v>
      </c>
      <c r="B185" s="39">
        <v>2</v>
      </c>
      <c r="C185" s="32">
        <v>7</v>
      </c>
      <c r="D185" s="32">
        <v>920</v>
      </c>
      <c r="E185" s="32">
        <v>221064</v>
      </c>
      <c r="F185" s="112" t="s">
        <v>499</v>
      </c>
      <c r="G185" s="111">
        <v>400</v>
      </c>
    </row>
    <row r="186" spans="1:7" s="8" customFormat="1" ht="12.75">
      <c r="A186" s="116" t="str">
        <f t="shared" si="3"/>
        <v>3920221100</v>
      </c>
      <c r="B186" s="39">
        <v>2</v>
      </c>
      <c r="C186" s="32">
        <v>3</v>
      </c>
      <c r="D186" s="32">
        <v>920</v>
      </c>
      <c r="E186" s="32">
        <v>221100</v>
      </c>
      <c r="F186" s="112" t="s">
        <v>401</v>
      </c>
      <c r="G186" s="111">
        <v>2400</v>
      </c>
    </row>
    <row r="187" spans="1:7" s="8" customFormat="1" ht="12.75">
      <c r="A187" s="116" t="str">
        <f t="shared" si="3"/>
        <v>3150221999</v>
      </c>
      <c r="B187" s="39">
        <v>2</v>
      </c>
      <c r="C187" s="32">
        <v>3</v>
      </c>
      <c r="D187" s="32">
        <v>150</v>
      </c>
      <c r="E187" s="32">
        <v>221999</v>
      </c>
      <c r="F187" s="112" t="s">
        <v>15</v>
      </c>
      <c r="G187" s="111">
        <v>1095.03</v>
      </c>
    </row>
    <row r="188" spans="1:7" s="8" customFormat="1" ht="12.75">
      <c r="A188" s="116" t="str">
        <f t="shared" si="3"/>
        <v>3342221999</v>
      </c>
      <c r="B188" s="39">
        <v>2</v>
      </c>
      <c r="C188" s="32">
        <v>3</v>
      </c>
      <c r="D188" s="32">
        <v>342</v>
      </c>
      <c r="E188" s="32">
        <v>221999</v>
      </c>
      <c r="F188" s="112" t="s">
        <v>221</v>
      </c>
      <c r="G188" s="111">
        <v>2583.43</v>
      </c>
    </row>
    <row r="189" spans="1:7" s="8" customFormat="1" ht="12.75">
      <c r="A189" s="116" t="str">
        <f t="shared" si="3"/>
        <v>2330221999</v>
      </c>
      <c r="B189" s="39">
        <v>2</v>
      </c>
      <c r="C189" s="32">
        <v>2</v>
      </c>
      <c r="D189" s="32">
        <v>330</v>
      </c>
      <c r="E189" s="32">
        <v>221999</v>
      </c>
      <c r="F189" s="112" t="s">
        <v>222</v>
      </c>
      <c r="G189" s="111">
        <v>2637.49</v>
      </c>
    </row>
    <row r="190" spans="1:7" s="8" customFormat="1" ht="12.75">
      <c r="A190" s="116" t="str">
        <f t="shared" si="3"/>
        <v>5920222000</v>
      </c>
      <c r="B190" s="39">
        <v>2</v>
      </c>
      <c r="C190" s="32">
        <v>5</v>
      </c>
      <c r="D190" s="32">
        <v>920</v>
      </c>
      <c r="E190" s="32">
        <v>222000</v>
      </c>
      <c r="F190" s="112" t="s">
        <v>67</v>
      </c>
      <c r="G190" s="111">
        <v>32300</v>
      </c>
    </row>
    <row r="191" spans="1:7" s="8" customFormat="1" ht="12.75">
      <c r="A191" s="116" t="str">
        <f t="shared" si="3"/>
        <v>5920222010</v>
      </c>
      <c r="B191" s="39">
        <v>2</v>
      </c>
      <c r="C191" s="32">
        <v>5</v>
      </c>
      <c r="D191" s="32">
        <v>920</v>
      </c>
      <c r="E191" s="32">
        <v>222010</v>
      </c>
      <c r="F191" s="112" t="s">
        <v>416</v>
      </c>
      <c r="G191" s="111">
        <v>6902</v>
      </c>
    </row>
    <row r="192" spans="1:7" s="8" customFormat="1" ht="12.75">
      <c r="A192" s="116" t="str">
        <f t="shared" si="3"/>
        <v>5491222011</v>
      </c>
      <c r="B192" s="39">
        <v>2</v>
      </c>
      <c r="C192" s="32">
        <v>5</v>
      </c>
      <c r="D192" s="32">
        <v>491</v>
      </c>
      <c r="E192" s="32">
        <v>222011</v>
      </c>
      <c r="F192" s="112" t="s">
        <v>17</v>
      </c>
      <c r="G192" s="111">
        <v>7800</v>
      </c>
    </row>
    <row r="193" spans="1:7" s="8" customFormat="1" ht="12.75">
      <c r="A193" s="116" t="str">
        <f>+CONCATENATE(C193,D193,E193)</f>
        <v>2330222999</v>
      </c>
      <c r="B193" s="39">
        <v>2</v>
      </c>
      <c r="C193" s="32">
        <v>2</v>
      </c>
      <c r="D193" s="32">
        <v>330</v>
      </c>
      <c r="E193" s="32">
        <v>222999</v>
      </c>
      <c r="F193" s="112" t="s">
        <v>223</v>
      </c>
      <c r="G193" s="111">
        <v>522.72</v>
      </c>
    </row>
    <row r="194" spans="1:8" s="8" customFormat="1" ht="12.75">
      <c r="A194" s="116" t="str">
        <f t="shared" si="3"/>
        <v>5920223001</v>
      </c>
      <c r="B194" s="39">
        <v>2</v>
      </c>
      <c r="C194" s="32">
        <v>5</v>
      </c>
      <c r="D194" s="32">
        <v>920</v>
      </c>
      <c r="E194" s="32">
        <v>223001</v>
      </c>
      <c r="F194" s="112" t="s">
        <v>417</v>
      </c>
      <c r="G194" s="111">
        <v>2394.05</v>
      </c>
      <c r="H194" s="131"/>
    </row>
    <row r="195" spans="1:8" s="8" customFormat="1" ht="12.75">
      <c r="A195" s="116" t="str">
        <f t="shared" si="3"/>
        <v>2440223002</v>
      </c>
      <c r="B195" s="39">
        <v>2</v>
      </c>
      <c r="C195" s="32">
        <v>2</v>
      </c>
      <c r="D195" s="32">
        <v>440</v>
      </c>
      <c r="E195" s="32">
        <v>223002</v>
      </c>
      <c r="F195" s="112" t="s">
        <v>512</v>
      </c>
      <c r="G195" s="111">
        <v>5439.39</v>
      </c>
      <c r="H195" s="131"/>
    </row>
    <row r="196" spans="1:7" s="8" customFormat="1" ht="12.75">
      <c r="A196" s="116" t="str">
        <f t="shared" si="3"/>
        <v>6231223003</v>
      </c>
      <c r="B196" s="39">
        <v>2</v>
      </c>
      <c r="C196" s="32">
        <v>6</v>
      </c>
      <c r="D196" s="32">
        <v>231</v>
      </c>
      <c r="E196" s="32">
        <v>223003</v>
      </c>
      <c r="F196" s="112" t="s">
        <v>429</v>
      </c>
      <c r="G196" s="111">
        <v>7200</v>
      </c>
    </row>
    <row r="197" spans="1:7" s="8" customFormat="1" ht="12.75">
      <c r="A197" s="116" t="str">
        <f t="shared" si="3"/>
        <v>6231223004</v>
      </c>
      <c r="B197" s="39">
        <v>2</v>
      </c>
      <c r="C197" s="32">
        <v>6</v>
      </c>
      <c r="D197" s="32">
        <v>231</v>
      </c>
      <c r="E197" s="32">
        <v>223004</v>
      </c>
      <c r="F197" s="112" t="s">
        <v>68</v>
      </c>
      <c r="G197" s="111">
        <v>1500</v>
      </c>
    </row>
    <row r="198" spans="1:7" s="8" customFormat="1" ht="12.75">
      <c r="A198" s="116" t="str">
        <f t="shared" si="3"/>
        <v>31532223030</v>
      </c>
      <c r="B198" s="39">
        <v>2</v>
      </c>
      <c r="C198" s="32">
        <v>3</v>
      </c>
      <c r="D198" s="32">
        <v>1532</v>
      </c>
      <c r="E198" s="32">
        <v>223030</v>
      </c>
      <c r="F198" s="112" t="s">
        <v>18</v>
      </c>
      <c r="G198" s="111">
        <v>1800</v>
      </c>
    </row>
    <row r="199" spans="1:7" s="8" customFormat="1" ht="12.75">
      <c r="A199" s="116" t="str">
        <f t="shared" si="3"/>
        <v>5920224005</v>
      </c>
      <c r="B199" s="39">
        <v>2</v>
      </c>
      <c r="C199" s="32">
        <v>5</v>
      </c>
      <c r="D199" s="32">
        <v>920</v>
      </c>
      <c r="E199" s="32">
        <v>224005</v>
      </c>
      <c r="F199" s="112" t="s">
        <v>561</v>
      </c>
      <c r="G199" s="111">
        <v>38618.59</v>
      </c>
    </row>
    <row r="200" spans="1:7" s="8" customFormat="1" ht="12.75">
      <c r="A200" s="116" t="str">
        <f t="shared" si="3"/>
        <v>1920224999</v>
      </c>
      <c r="B200" s="39">
        <v>2</v>
      </c>
      <c r="C200" s="32">
        <v>1</v>
      </c>
      <c r="D200" s="32">
        <v>920</v>
      </c>
      <c r="E200" s="32">
        <v>224999</v>
      </c>
      <c r="F200" s="112" t="s">
        <v>224</v>
      </c>
      <c r="G200" s="111">
        <v>8249.25</v>
      </c>
    </row>
    <row r="201" spans="1:7" s="8" customFormat="1" ht="12.75">
      <c r="A201" s="116" t="str">
        <f t="shared" si="3"/>
        <v>7920225000</v>
      </c>
      <c r="B201" s="39">
        <v>2</v>
      </c>
      <c r="C201" s="32">
        <v>7</v>
      </c>
      <c r="D201" s="32">
        <v>920</v>
      </c>
      <c r="E201" s="32">
        <v>225000</v>
      </c>
      <c r="F201" s="112" t="s">
        <v>323</v>
      </c>
      <c r="G201" s="111">
        <v>1600</v>
      </c>
    </row>
    <row r="202" spans="1:7" s="8" customFormat="1" ht="12.75">
      <c r="A202" s="116" t="str">
        <f t="shared" si="3"/>
        <v>7920225999</v>
      </c>
      <c r="B202" s="39">
        <v>2</v>
      </c>
      <c r="C202" s="32">
        <v>7</v>
      </c>
      <c r="D202" s="32">
        <v>920</v>
      </c>
      <c r="E202" s="32">
        <v>225999</v>
      </c>
      <c r="F202" s="112" t="s">
        <v>322</v>
      </c>
      <c r="G202" s="111">
        <v>1393.26</v>
      </c>
    </row>
    <row r="203" spans="1:7" s="8" customFormat="1" ht="12.75">
      <c r="A203" s="116" t="str">
        <f t="shared" si="3"/>
        <v>1912226010</v>
      </c>
      <c r="B203" s="39">
        <v>2</v>
      </c>
      <c r="C203" s="32">
        <v>1</v>
      </c>
      <c r="D203" s="32">
        <v>912</v>
      </c>
      <c r="E203" s="32">
        <v>226010</v>
      </c>
      <c r="F203" s="112" t="s">
        <v>444</v>
      </c>
      <c r="G203" s="111">
        <v>10000</v>
      </c>
    </row>
    <row r="204" spans="1:7" s="8" customFormat="1" ht="12.75">
      <c r="A204" s="116" t="str">
        <f t="shared" si="3"/>
        <v>7920226021</v>
      </c>
      <c r="B204" s="39">
        <v>2</v>
      </c>
      <c r="C204" s="32">
        <v>7</v>
      </c>
      <c r="D204" s="32">
        <v>920</v>
      </c>
      <c r="E204" s="32">
        <v>226021</v>
      </c>
      <c r="F204" s="112" t="s">
        <v>528</v>
      </c>
      <c r="G204" s="111">
        <v>1800</v>
      </c>
    </row>
    <row r="205" spans="1:7" s="8" customFormat="1" ht="12.75">
      <c r="A205" s="116" t="str">
        <f t="shared" si="3"/>
        <v>5924226023</v>
      </c>
      <c r="B205" s="39">
        <v>2</v>
      </c>
      <c r="C205" s="32">
        <v>5</v>
      </c>
      <c r="D205" s="32">
        <v>924</v>
      </c>
      <c r="E205" s="32">
        <v>226023</v>
      </c>
      <c r="F205" s="112" t="s">
        <v>418</v>
      </c>
      <c r="G205" s="111">
        <v>3500</v>
      </c>
    </row>
    <row r="206" spans="1:7" s="8" customFormat="1" ht="12.75">
      <c r="A206" s="116" t="str">
        <f t="shared" si="3"/>
        <v>5924226024</v>
      </c>
      <c r="B206" s="39">
        <v>2</v>
      </c>
      <c r="C206" s="32">
        <v>5</v>
      </c>
      <c r="D206" s="32">
        <v>924</v>
      </c>
      <c r="E206" s="32">
        <v>226024</v>
      </c>
      <c r="F206" s="112" t="s">
        <v>419</v>
      </c>
      <c r="G206" s="111">
        <v>4000</v>
      </c>
    </row>
    <row r="207" spans="1:7" s="8" customFormat="1" ht="12.75">
      <c r="A207" s="116" t="str">
        <f t="shared" si="3"/>
        <v>4924226025</v>
      </c>
      <c r="B207" s="39">
        <v>2</v>
      </c>
      <c r="C207" s="32">
        <v>4</v>
      </c>
      <c r="D207" s="32">
        <v>924</v>
      </c>
      <c r="E207" s="32">
        <v>226025</v>
      </c>
      <c r="F207" s="112" t="s">
        <v>288</v>
      </c>
      <c r="G207" s="111">
        <v>23500</v>
      </c>
    </row>
    <row r="208" spans="1:7" s="8" customFormat="1" ht="12.75">
      <c r="A208" s="116" t="str">
        <f aca="true" t="shared" si="4" ref="A208:A273">+CONCATENATE(C208,D208,E208)</f>
        <v>7920226041</v>
      </c>
      <c r="B208" s="39">
        <v>2</v>
      </c>
      <c r="C208" s="32">
        <v>7</v>
      </c>
      <c r="D208" s="32">
        <v>920</v>
      </c>
      <c r="E208" s="32">
        <v>226041</v>
      </c>
      <c r="F208" s="112" t="s">
        <v>529</v>
      </c>
      <c r="G208" s="111">
        <v>22000</v>
      </c>
    </row>
    <row r="209" spans="1:7" s="8" customFormat="1" ht="12.75">
      <c r="A209" s="116" t="str">
        <f t="shared" si="4"/>
        <v>2430226061</v>
      </c>
      <c r="B209" s="39">
        <v>2</v>
      </c>
      <c r="C209" s="32">
        <v>2</v>
      </c>
      <c r="D209" s="32">
        <v>430</v>
      </c>
      <c r="E209" s="32">
        <v>226061</v>
      </c>
      <c r="F209" s="112" t="s">
        <v>551</v>
      </c>
      <c r="G209" s="111">
        <v>21000</v>
      </c>
    </row>
    <row r="210" spans="1:7" s="8" customFormat="1" ht="12.75">
      <c r="A210" s="116" t="str">
        <f t="shared" si="4"/>
        <v>2334226062</v>
      </c>
      <c r="B210" s="39">
        <v>2</v>
      </c>
      <c r="C210" s="32">
        <v>2</v>
      </c>
      <c r="D210" s="32">
        <v>334</v>
      </c>
      <c r="E210" s="32">
        <v>226062</v>
      </c>
      <c r="F210" s="112" t="s">
        <v>552</v>
      </c>
      <c r="G210" s="111">
        <v>37405</v>
      </c>
    </row>
    <row r="211" spans="1:7" s="8" customFormat="1" ht="12.75">
      <c r="A211" s="116" t="str">
        <f t="shared" si="4"/>
        <v>2334226063</v>
      </c>
      <c r="B211" s="39">
        <v>2</v>
      </c>
      <c r="C211" s="32">
        <v>2</v>
      </c>
      <c r="D211" s="32">
        <v>334</v>
      </c>
      <c r="E211" s="32">
        <v>226063</v>
      </c>
      <c r="F211" s="112" t="s">
        <v>69</v>
      </c>
      <c r="G211" s="111">
        <v>1</v>
      </c>
    </row>
    <row r="212" spans="1:7" s="8" customFormat="1" ht="12.75">
      <c r="A212" s="116" t="str">
        <f t="shared" si="4"/>
        <v>24312226062</v>
      </c>
      <c r="B212" s="39">
        <v>2</v>
      </c>
      <c r="C212" s="32">
        <v>2</v>
      </c>
      <c r="D212" s="32">
        <v>4312</v>
      </c>
      <c r="E212" s="32">
        <v>226062</v>
      </c>
      <c r="F212" s="112" t="s">
        <v>449</v>
      </c>
      <c r="G212" s="111">
        <v>32000</v>
      </c>
    </row>
    <row r="213" spans="1:7" s="8" customFormat="1" ht="12.75">
      <c r="A213" s="116" t="str">
        <f t="shared" si="4"/>
        <v>2320226091</v>
      </c>
      <c r="B213" s="39">
        <v>2</v>
      </c>
      <c r="C213" s="32">
        <v>2</v>
      </c>
      <c r="D213" s="32">
        <v>320</v>
      </c>
      <c r="E213" s="32">
        <v>226091</v>
      </c>
      <c r="F213" s="112" t="s">
        <v>209</v>
      </c>
      <c r="G213" s="111">
        <v>15907</v>
      </c>
    </row>
    <row r="214" spans="1:7" s="8" customFormat="1" ht="12.75">
      <c r="A214" s="116" t="str">
        <f t="shared" si="4"/>
        <v>23321226090</v>
      </c>
      <c r="B214" s="39">
        <v>2</v>
      </c>
      <c r="C214" s="32">
        <v>2</v>
      </c>
      <c r="D214" s="32">
        <v>3321</v>
      </c>
      <c r="E214" s="32">
        <v>226090</v>
      </c>
      <c r="F214" s="112" t="s">
        <v>553</v>
      </c>
      <c r="G214" s="111">
        <v>6920</v>
      </c>
    </row>
    <row r="215" spans="1:7" s="8" customFormat="1" ht="12.75">
      <c r="A215" s="116" t="str">
        <f t="shared" si="4"/>
        <v>4924226090</v>
      </c>
      <c r="B215" s="39">
        <v>2</v>
      </c>
      <c r="C215" s="32">
        <v>4</v>
      </c>
      <c r="D215" s="32">
        <v>924</v>
      </c>
      <c r="E215" s="32">
        <v>226090</v>
      </c>
      <c r="F215" s="112" t="s">
        <v>525</v>
      </c>
      <c r="G215" s="111">
        <v>15000</v>
      </c>
    </row>
    <row r="216" spans="1:7" s="8" customFormat="1" ht="12.75">
      <c r="A216" s="116" t="str">
        <f t="shared" si="4"/>
        <v>2338226091</v>
      </c>
      <c r="B216" s="39">
        <v>2</v>
      </c>
      <c r="C216" s="32">
        <v>2</v>
      </c>
      <c r="D216" s="32">
        <v>338</v>
      </c>
      <c r="E216" s="32">
        <v>226091</v>
      </c>
      <c r="F216" s="112" t="s">
        <v>550</v>
      </c>
      <c r="G216" s="111">
        <v>13000</v>
      </c>
    </row>
    <row r="217" spans="1:7" s="8" customFormat="1" ht="12.75">
      <c r="A217" s="116" t="str">
        <f t="shared" si="4"/>
        <v>3338226092</v>
      </c>
      <c r="B217" s="39">
        <v>2</v>
      </c>
      <c r="C217" s="32">
        <v>3</v>
      </c>
      <c r="D217" s="32">
        <v>338</v>
      </c>
      <c r="E217" s="32">
        <v>226092</v>
      </c>
      <c r="F217" s="112" t="s">
        <v>388</v>
      </c>
      <c r="G217" s="111">
        <v>77000</v>
      </c>
    </row>
    <row r="218" spans="1:7" s="8" customFormat="1" ht="12.75">
      <c r="A218" s="116" t="str">
        <f t="shared" si="4"/>
        <v>4341226093</v>
      </c>
      <c r="B218" s="39">
        <v>2</v>
      </c>
      <c r="C218" s="32">
        <v>4</v>
      </c>
      <c r="D218" s="32">
        <v>341</v>
      </c>
      <c r="E218" s="32">
        <v>226093</v>
      </c>
      <c r="F218" s="112" t="s">
        <v>519</v>
      </c>
      <c r="G218" s="111">
        <v>13500</v>
      </c>
    </row>
    <row r="219" spans="1:7" s="8" customFormat="1" ht="12.75">
      <c r="A219" s="116" t="str">
        <f t="shared" si="4"/>
        <v>5170226990</v>
      </c>
      <c r="B219" s="39">
        <v>2</v>
      </c>
      <c r="C219" s="32">
        <v>5</v>
      </c>
      <c r="D219" s="32">
        <v>170</v>
      </c>
      <c r="E219" s="32">
        <v>226990</v>
      </c>
      <c r="F219" s="112" t="s">
        <v>503</v>
      </c>
      <c r="G219" s="111">
        <v>6000</v>
      </c>
    </row>
    <row r="220" spans="1:7" s="8" customFormat="1" ht="12.75">
      <c r="A220" s="116" t="str">
        <f t="shared" si="4"/>
        <v>31532226991</v>
      </c>
      <c r="B220" s="39">
        <v>2</v>
      </c>
      <c r="C220" s="32">
        <v>3</v>
      </c>
      <c r="D220" s="32">
        <v>1532</v>
      </c>
      <c r="E220" s="32">
        <v>226991</v>
      </c>
      <c r="F220" s="112" t="s">
        <v>676</v>
      </c>
      <c r="G220" s="111">
        <v>268.62</v>
      </c>
    </row>
    <row r="221" spans="1:7" s="8" customFormat="1" ht="12.75">
      <c r="A221" s="116" t="str">
        <f t="shared" si="4"/>
        <v>1231226992</v>
      </c>
      <c r="B221" s="39">
        <v>2</v>
      </c>
      <c r="C221" s="32" t="s">
        <v>202</v>
      </c>
      <c r="D221" s="32">
        <v>231</v>
      </c>
      <c r="E221" s="32" t="s">
        <v>206</v>
      </c>
      <c r="F221" s="112" t="s">
        <v>207</v>
      </c>
      <c r="G221" s="111">
        <v>200000</v>
      </c>
    </row>
    <row r="222" spans="1:7" s="8" customFormat="1" ht="12.75">
      <c r="A222" s="116" t="str">
        <f t="shared" si="4"/>
        <v>1912226999</v>
      </c>
      <c r="B222" s="39">
        <v>2</v>
      </c>
      <c r="C222" s="32">
        <v>1</v>
      </c>
      <c r="D222" s="32">
        <v>912</v>
      </c>
      <c r="E222" s="32">
        <v>226999</v>
      </c>
      <c r="F222" s="112" t="s">
        <v>225</v>
      </c>
      <c r="G222" s="111">
        <v>2875</v>
      </c>
    </row>
    <row r="223" spans="1:7" s="8" customFormat="1" ht="12.75">
      <c r="A223" s="116" t="str">
        <f t="shared" si="4"/>
        <v>2330226999</v>
      </c>
      <c r="B223" s="39">
        <v>2</v>
      </c>
      <c r="C223" s="32">
        <v>2</v>
      </c>
      <c r="D223" s="32">
        <v>330</v>
      </c>
      <c r="E223" s="32">
        <v>226999</v>
      </c>
      <c r="F223" s="112" t="s">
        <v>227</v>
      </c>
      <c r="G223" s="111">
        <v>962.93</v>
      </c>
    </row>
    <row r="224" spans="1:7" s="8" customFormat="1" ht="12.75">
      <c r="A224" s="116" t="str">
        <f t="shared" si="4"/>
        <v>7920226999</v>
      </c>
      <c r="B224" s="39">
        <v>2</v>
      </c>
      <c r="C224" s="32">
        <v>7</v>
      </c>
      <c r="D224" s="32">
        <v>920</v>
      </c>
      <c r="E224" s="32">
        <v>226999</v>
      </c>
      <c r="F224" s="112" t="s">
        <v>226</v>
      </c>
      <c r="G224" s="111">
        <v>401.38</v>
      </c>
    </row>
    <row r="225" spans="1:8" s="8" customFormat="1" ht="12.75">
      <c r="A225" s="116" t="str">
        <f t="shared" si="4"/>
        <v>2330227000</v>
      </c>
      <c r="B225" s="39">
        <v>2</v>
      </c>
      <c r="C225" s="32">
        <v>2</v>
      </c>
      <c r="D225" s="32">
        <v>330</v>
      </c>
      <c r="E225" s="32">
        <v>227000</v>
      </c>
      <c r="F225" s="112" t="s">
        <v>397</v>
      </c>
      <c r="G225" s="111">
        <v>23907.66</v>
      </c>
      <c r="H225" s="131"/>
    </row>
    <row r="226" spans="1:8" s="8" customFormat="1" ht="12.75">
      <c r="A226" s="116" t="str">
        <f t="shared" si="4"/>
        <v>2323227000</v>
      </c>
      <c r="B226" s="39">
        <v>2</v>
      </c>
      <c r="C226" s="32">
        <v>2</v>
      </c>
      <c r="D226" s="32">
        <v>323</v>
      </c>
      <c r="E226" s="32">
        <v>227000</v>
      </c>
      <c r="F226" s="112" t="s">
        <v>391</v>
      </c>
      <c r="G226" s="111">
        <v>75550.54</v>
      </c>
      <c r="H226" s="131"/>
    </row>
    <row r="227" spans="1:8" s="8" customFormat="1" ht="12.75">
      <c r="A227" s="116" t="str">
        <f t="shared" si="4"/>
        <v>23321227001</v>
      </c>
      <c r="B227" s="39">
        <v>2</v>
      </c>
      <c r="C227" s="32">
        <v>2</v>
      </c>
      <c r="D227" s="32">
        <v>3321</v>
      </c>
      <c r="E227" s="32">
        <v>227001</v>
      </c>
      <c r="F227" s="112" t="s">
        <v>398</v>
      </c>
      <c r="G227" s="111">
        <v>11013.55</v>
      </c>
      <c r="H227" s="131"/>
    </row>
    <row r="228" spans="1:8" s="8" customFormat="1" ht="12.75">
      <c r="A228" s="116" t="str">
        <f t="shared" si="4"/>
        <v>2323227001</v>
      </c>
      <c r="B228" s="39">
        <v>2</v>
      </c>
      <c r="C228" s="32">
        <v>2</v>
      </c>
      <c r="D228" s="32">
        <v>323</v>
      </c>
      <c r="E228" s="32">
        <v>227001</v>
      </c>
      <c r="F228" s="112" t="s">
        <v>392</v>
      </c>
      <c r="G228" s="111">
        <v>42023.59</v>
      </c>
      <c r="H228" s="131"/>
    </row>
    <row r="229" spans="1:8" s="8" customFormat="1" ht="12.75">
      <c r="A229" s="116" t="str">
        <f t="shared" si="4"/>
        <v>2323227002</v>
      </c>
      <c r="B229" s="39">
        <v>2</v>
      </c>
      <c r="C229" s="32">
        <v>2</v>
      </c>
      <c r="D229" s="32">
        <v>323</v>
      </c>
      <c r="E229" s="32">
        <v>227002</v>
      </c>
      <c r="F229" s="112" t="s">
        <v>393</v>
      </c>
      <c r="G229" s="111">
        <v>72228.24</v>
      </c>
      <c r="H229" s="131"/>
    </row>
    <row r="230" spans="1:8" s="8" customFormat="1" ht="12.75">
      <c r="A230" s="116" t="str">
        <f>+CONCATENATE(C230,D230,E230)</f>
        <v>3920227002</v>
      </c>
      <c r="B230" s="39">
        <v>2</v>
      </c>
      <c r="C230" s="32">
        <v>3</v>
      </c>
      <c r="D230" s="32">
        <v>920</v>
      </c>
      <c r="E230" s="32">
        <v>227002</v>
      </c>
      <c r="F230" s="112" t="s">
        <v>13</v>
      </c>
      <c r="G230" s="111">
        <v>9364.18</v>
      </c>
      <c r="H230" s="131"/>
    </row>
    <row r="231" spans="1:8" s="8" customFormat="1" ht="12.75">
      <c r="A231" s="116" t="str">
        <f t="shared" si="4"/>
        <v>51621227003</v>
      </c>
      <c r="B231" s="39">
        <v>2</v>
      </c>
      <c r="C231" s="32">
        <v>5</v>
      </c>
      <c r="D231" s="32">
        <v>1621</v>
      </c>
      <c r="E231" s="32">
        <v>227003</v>
      </c>
      <c r="F231" s="112" t="s">
        <v>412</v>
      </c>
      <c r="G231" s="111">
        <v>6930.61</v>
      </c>
      <c r="H231" s="131"/>
    </row>
    <row r="232" spans="1:8" s="8" customFormat="1" ht="12.75">
      <c r="A232" s="116" t="str">
        <f t="shared" si="4"/>
        <v>51621227004</v>
      </c>
      <c r="B232" s="39">
        <v>2</v>
      </c>
      <c r="C232" s="32">
        <v>5</v>
      </c>
      <c r="D232" s="32">
        <v>1621</v>
      </c>
      <c r="E232" s="32">
        <v>227004</v>
      </c>
      <c r="F232" s="112" t="s">
        <v>547</v>
      </c>
      <c r="G232" s="111">
        <v>110110.1</v>
      </c>
      <c r="H232" s="131"/>
    </row>
    <row r="233" spans="1:8" s="8" customFormat="1" ht="12.75">
      <c r="A233" s="116" t="str">
        <f t="shared" si="4"/>
        <v>51621227005</v>
      </c>
      <c r="B233" s="39">
        <v>2</v>
      </c>
      <c r="C233" s="32">
        <v>5</v>
      </c>
      <c r="D233" s="32">
        <v>1621</v>
      </c>
      <c r="E233" s="32">
        <v>227005</v>
      </c>
      <c r="F233" s="112" t="s">
        <v>411</v>
      </c>
      <c r="G233" s="111">
        <v>330219.91</v>
      </c>
      <c r="H233" s="131"/>
    </row>
    <row r="234" spans="1:7" s="8" customFormat="1" ht="12.75">
      <c r="A234" s="116" t="str">
        <f t="shared" si="4"/>
        <v>51623227006</v>
      </c>
      <c r="B234" s="39">
        <v>2</v>
      </c>
      <c r="C234" s="32">
        <v>5</v>
      </c>
      <c r="D234" s="32">
        <v>1623</v>
      </c>
      <c r="E234" s="32">
        <v>227006</v>
      </c>
      <c r="F234" s="112" t="s">
        <v>413</v>
      </c>
      <c r="G234" s="111">
        <v>69016.22</v>
      </c>
    </row>
    <row r="235" spans="1:7" s="8" customFormat="1" ht="12.75">
      <c r="A235" s="116" t="str">
        <f t="shared" si="4"/>
        <v>51623227007</v>
      </c>
      <c r="B235" s="39">
        <v>2</v>
      </c>
      <c r="C235" s="32">
        <v>5</v>
      </c>
      <c r="D235" s="32">
        <v>1623</v>
      </c>
      <c r="E235" s="32">
        <v>227007</v>
      </c>
      <c r="F235" s="112" t="s">
        <v>414</v>
      </c>
      <c r="G235" s="111">
        <v>8300</v>
      </c>
    </row>
    <row r="236" spans="1:7" s="8" customFormat="1" ht="12.75">
      <c r="A236" s="116" t="str">
        <f t="shared" si="4"/>
        <v>51623227008</v>
      </c>
      <c r="B236" s="39">
        <v>2</v>
      </c>
      <c r="C236" s="32">
        <v>5</v>
      </c>
      <c r="D236" s="32">
        <v>1623</v>
      </c>
      <c r="E236" s="32">
        <v>227008</v>
      </c>
      <c r="F236" s="112" t="s">
        <v>453</v>
      </c>
      <c r="G236" s="111">
        <v>58959.91</v>
      </c>
    </row>
    <row r="237" spans="1:7" s="8" customFormat="1" ht="12.75">
      <c r="A237" s="116" t="str">
        <f t="shared" si="4"/>
        <v>51623227009</v>
      </c>
      <c r="B237" s="39">
        <v>2</v>
      </c>
      <c r="C237" s="32">
        <v>5</v>
      </c>
      <c r="D237" s="32">
        <v>1623</v>
      </c>
      <c r="E237" s="32">
        <v>227009</v>
      </c>
      <c r="F237" s="112" t="s">
        <v>455</v>
      </c>
      <c r="G237" s="111">
        <v>5346.85</v>
      </c>
    </row>
    <row r="238" spans="1:7" s="8" customFormat="1" ht="12.75">
      <c r="A238" s="116" t="str">
        <f t="shared" si="4"/>
        <v>51622227010</v>
      </c>
      <c r="B238" s="39">
        <v>2</v>
      </c>
      <c r="C238" s="32">
        <v>5</v>
      </c>
      <c r="D238" s="32">
        <v>1622</v>
      </c>
      <c r="E238" s="32">
        <v>227010</v>
      </c>
      <c r="F238" s="112" t="s">
        <v>456</v>
      </c>
      <c r="G238" s="111">
        <v>10000</v>
      </c>
    </row>
    <row r="239" spans="1:7" s="8" customFormat="1" ht="12.75">
      <c r="A239" s="116" t="str">
        <f t="shared" si="4"/>
        <v>7920227040</v>
      </c>
      <c r="B239" s="39">
        <v>2</v>
      </c>
      <c r="C239" s="32">
        <v>7</v>
      </c>
      <c r="D239" s="32">
        <v>920</v>
      </c>
      <c r="E239" s="32">
        <v>227040</v>
      </c>
      <c r="F239" s="112" t="s">
        <v>531</v>
      </c>
      <c r="G239" s="111">
        <v>3500</v>
      </c>
    </row>
    <row r="240" spans="1:7" s="8" customFormat="1" ht="12.75">
      <c r="A240" s="116" t="str">
        <f t="shared" si="4"/>
        <v>2334227060</v>
      </c>
      <c r="B240" s="39">
        <v>2</v>
      </c>
      <c r="C240" s="32">
        <v>2</v>
      </c>
      <c r="D240" s="32">
        <v>334</v>
      </c>
      <c r="E240" s="32">
        <v>227060</v>
      </c>
      <c r="F240" s="112" t="s">
        <v>554</v>
      </c>
      <c r="G240" s="111">
        <v>63000</v>
      </c>
    </row>
    <row r="241" spans="1:7" s="8" customFormat="1" ht="12.75">
      <c r="A241" s="116" t="str">
        <f t="shared" si="4"/>
        <v>7920227061</v>
      </c>
      <c r="B241" s="39">
        <v>2</v>
      </c>
      <c r="C241" s="32">
        <v>7</v>
      </c>
      <c r="D241" s="32">
        <v>920</v>
      </c>
      <c r="E241" s="32">
        <v>227061</v>
      </c>
      <c r="F241" s="112" t="s">
        <v>530</v>
      </c>
      <c r="G241" s="111">
        <v>21452.4</v>
      </c>
    </row>
    <row r="242" spans="1:7" s="8" customFormat="1" ht="12.75">
      <c r="A242" s="116" t="str">
        <f t="shared" si="4"/>
        <v>31532227062</v>
      </c>
      <c r="B242" s="39">
        <v>2</v>
      </c>
      <c r="C242" s="32">
        <v>3</v>
      </c>
      <c r="D242" s="32">
        <v>1532</v>
      </c>
      <c r="E242" s="32">
        <v>227062</v>
      </c>
      <c r="F242" s="112" t="s">
        <v>70</v>
      </c>
      <c r="G242" s="111">
        <v>460</v>
      </c>
    </row>
    <row r="243" spans="1:7" s="8" customFormat="1" ht="12.75">
      <c r="A243" s="116" t="str">
        <f t="shared" si="4"/>
        <v>7920227063</v>
      </c>
      <c r="B243" s="39">
        <v>2</v>
      </c>
      <c r="C243" s="32">
        <v>7</v>
      </c>
      <c r="D243" s="32">
        <v>920</v>
      </c>
      <c r="E243" s="32">
        <v>227063</v>
      </c>
      <c r="F243" s="112" t="s">
        <v>532</v>
      </c>
      <c r="G243" s="111">
        <v>17641.8</v>
      </c>
    </row>
    <row r="244" spans="1:7" s="8" customFormat="1" ht="12.75">
      <c r="A244" s="116" t="str">
        <f t="shared" si="4"/>
        <v>6231227065</v>
      </c>
      <c r="B244" s="39">
        <v>2</v>
      </c>
      <c r="C244" s="32">
        <v>6</v>
      </c>
      <c r="D244" s="32">
        <v>231</v>
      </c>
      <c r="E244" s="32">
        <v>227065</v>
      </c>
      <c r="F244" s="112" t="s">
        <v>420</v>
      </c>
      <c r="G244" s="111">
        <v>1000</v>
      </c>
    </row>
    <row r="245" spans="1:7" s="8" customFormat="1" ht="12.75">
      <c r="A245" s="116" t="str">
        <f t="shared" si="4"/>
        <v>6231227066</v>
      </c>
      <c r="B245" s="39">
        <v>2</v>
      </c>
      <c r="C245" s="32">
        <v>6</v>
      </c>
      <c r="D245" s="32">
        <v>231</v>
      </c>
      <c r="E245" s="32">
        <v>227066</v>
      </c>
      <c r="F245" s="112" t="s">
        <v>430</v>
      </c>
      <c r="G245" s="111">
        <v>13000</v>
      </c>
    </row>
    <row r="246" spans="1:7" s="8" customFormat="1" ht="12.75">
      <c r="A246" s="116" t="str">
        <f t="shared" si="4"/>
        <v>1920227067</v>
      </c>
      <c r="B246" s="39">
        <v>2</v>
      </c>
      <c r="C246" s="32">
        <v>1</v>
      </c>
      <c r="D246" s="32">
        <v>920</v>
      </c>
      <c r="E246" s="32">
        <v>227067</v>
      </c>
      <c r="F246" s="112" t="s">
        <v>447</v>
      </c>
      <c r="G246" s="111">
        <v>17500</v>
      </c>
    </row>
    <row r="247" spans="1:7" s="8" customFormat="1" ht="12.75">
      <c r="A247" s="116" t="str">
        <f t="shared" si="4"/>
        <v>1920227069</v>
      </c>
      <c r="B247" s="39">
        <v>2</v>
      </c>
      <c r="C247" s="32">
        <v>1</v>
      </c>
      <c r="D247" s="32">
        <v>920</v>
      </c>
      <c r="E247" s="32">
        <v>227069</v>
      </c>
      <c r="F247" s="112" t="s">
        <v>10</v>
      </c>
      <c r="G247" s="111">
        <v>20000</v>
      </c>
    </row>
    <row r="248" spans="1:7" s="8" customFormat="1" ht="12.75">
      <c r="A248" s="116" t="str">
        <f t="shared" si="4"/>
        <v>6231227070</v>
      </c>
      <c r="B248" s="39">
        <v>2</v>
      </c>
      <c r="C248" s="32">
        <v>6</v>
      </c>
      <c r="D248" s="32">
        <v>231</v>
      </c>
      <c r="E248" s="32">
        <v>227070</v>
      </c>
      <c r="F248" s="112" t="s">
        <v>421</v>
      </c>
      <c r="G248" s="111">
        <v>31728.4</v>
      </c>
    </row>
    <row r="249" spans="1:7" s="8" customFormat="1" ht="12.75">
      <c r="A249" s="116" t="str">
        <f t="shared" si="4"/>
        <v>6231227071</v>
      </c>
      <c r="B249" s="39">
        <v>2</v>
      </c>
      <c r="C249" s="32">
        <v>6</v>
      </c>
      <c r="D249" s="32">
        <v>231</v>
      </c>
      <c r="E249" s="32">
        <v>227071</v>
      </c>
      <c r="F249" s="112" t="s">
        <v>71</v>
      </c>
      <c r="G249" s="111">
        <v>2000</v>
      </c>
    </row>
    <row r="250" spans="1:7" s="8" customFormat="1" ht="12.75">
      <c r="A250" s="116" t="str">
        <f t="shared" si="4"/>
        <v>6231227073</v>
      </c>
      <c r="B250" s="39">
        <v>2</v>
      </c>
      <c r="C250" s="32">
        <v>6</v>
      </c>
      <c r="D250" s="32">
        <v>231</v>
      </c>
      <c r="E250" s="32">
        <v>227073</v>
      </c>
      <c r="F250" s="112" t="s">
        <v>72</v>
      </c>
      <c r="G250" s="111">
        <v>4000</v>
      </c>
    </row>
    <row r="251" spans="1:7" s="8" customFormat="1" ht="12.75">
      <c r="A251" s="116" t="str">
        <f t="shared" si="4"/>
        <v>6231227074</v>
      </c>
      <c r="B251" s="39">
        <v>2</v>
      </c>
      <c r="C251" s="32">
        <v>6</v>
      </c>
      <c r="D251" s="32">
        <v>231</v>
      </c>
      <c r="E251" s="32">
        <v>227074</v>
      </c>
      <c r="F251" s="112" t="s">
        <v>500</v>
      </c>
      <c r="G251" s="111">
        <v>600</v>
      </c>
    </row>
    <row r="252" spans="1:7" s="8" customFormat="1" ht="12.75">
      <c r="A252" s="116" t="str">
        <f t="shared" si="4"/>
        <v>6231227075</v>
      </c>
      <c r="B252" s="39">
        <v>2</v>
      </c>
      <c r="C252" s="32">
        <v>6</v>
      </c>
      <c r="D252" s="32">
        <v>231</v>
      </c>
      <c r="E252" s="32">
        <v>227075</v>
      </c>
      <c r="F252" s="112" t="s">
        <v>73</v>
      </c>
      <c r="G252" s="111">
        <v>600</v>
      </c>
    </row>
    <row r="253" spans="1:7" s="8" customFormat="1" ht="12.75">
      <c r="A253" s="116" t="str">
        <f t="shared" si="4"/>
        <v>6231227076</v>
      </c>
      <c r="B253" s="39">
        <v>2</v>
      </c>
      <c r="C253" s="32">
        <v>6</v>
      </c>
      <c r="D253" s="32">
        <v>231</v>
      </c>
      <c r="E253" s="32">
        <v>227076</v>
      </c>
      <c r="F253" s="112" t="s">
        <v>74</v>
      </c>
      <c r="G253" s="111">
        <v>1000</v>
      </c>
    </row>
    <row r="254" spans="1:7" s="8" customFormat="1" ht="12.75">
      <c r="A254" s="116" t="str">
        <f t="shared" si="4"/>
        <v>6231227077</v>
      </c>
      <c r="B254" s="39">
        <v>2</v>
      </c>
      <c r="C254" s="32">
        <v>6</v>
      </c>
      <c r="D254" s="32">
        <v>231</v>
      </c>
      <c r="E254" s="32">
        <v>227077</v>
      </c>
      <c r="F254" s="112" t="s">
        <v>422</v>
      </c>
      <c r="G254" s="111">
        <v>1000</v>
      </c>
    </row>
    <row r="255" spans="1:7" s="8" customFormat="1" ht="12.75">
      <c r="A255" s="116" t="str">
        <f t="shared" si="4"/>
        <v>6231227078</v>
      </c>
      <c r="B255" s="39">
        <v>2</v>
      </c>
      <c r="C255" s="32">
        <v>6</v>
      </c>
      <c r="D255" s="32">
        <v>231</v>
      </c>
      <c r="E255" s="32">
        <v>227078</v>
      </c>
      <c r="F255" s="112" t="s">
        <v>423</v>
      </c>
      <c r="G255" s="111">
        <v>12000</v>
      </c>
    </row>
    <row r="256" spans="1:7" s="8" customFormat="1" ht="12.75">
      <c r="A256" s="116" t="str">
        <f>+CONCATENATE(C256,D256,E256)</f>
        <v>6231227079</v>
      </c>
      <c r="B256" s="39">
        <v>2</v>
      </c>
      <c r="C256" s="32">
        <v>6</v>
      </c>
      <c r="D256" s="32">
        <v>231</v>
      </c>
      <c r="E256" s="32">
        <v>227079</v>
      </c>
      <c r="F256" s="112" t="s">
        <v>501</v>
      </c>
      <c r="G256" s="111">
        <v>4000</v>
      </c>
    </row>
    <row r="257" spans="1:7" s="8" customFormat="1" ht="12.75">
      <c r="A257" s="116" t="str">
        <f t="shared" si="4"/>
        <v>7920227080</v>
      </c>
      <c r="B257" s="39">
        <v>2</v>
      </c>
      <c r="C257" s="32">
        <v>7</v>
      </c>
      <c r="D257" s="32">
        <v>920</v>
      </c>
      <c r="E257" s="32">
        <v>227080</v>
      </c>
      <c r="F257" s="112" t="s">
        <v>533</v>
      </c>
      <c r="G257" s="111">
        <v>120000</v>
      </c>
    </row>
    <row r="258" spans="1:7" s="8" customFormat="1" ht="12.75">
      <c r="A258" s="116" t="str">
        <f t="shared" si="4"/>
        <v>2326227099</v>
      </c>
      <c r="B258" s="39">
        <v>2</v>
      </c>
      <c r="C258" s="32">
        <v>2</v>
      </c>
      <c r="D258" s="32">
        <v>326</v>
      </c>
      <c r="E258" s="32">
        <v>227099</v>
      </c>
      <c r="F258" s="112" t="s">
        <v>394</v>
      </c>
      <c r="G258" s="111">
        <v>63000</v>
      </c>
    </row>
    <row r="259" spans="1:7" s="8" customFormat="1" ht="12.75">
      <c r="A259" s="116" t="str">
        <f t="shared" si="4"/>
        <v>23321227999</v>
      </c>
      <c r="B259" s="39">
        <v>2</v>
      </c>
      <c r="C259" s="32">
        <v>2</v>
      </c>
      <c r="D259" s="32">
        <v>3321</v>
      </c>
      <c r="E259" s="32">
        <v>227999</v>
      </c>
      <c r="F259" s="112" t="s">
        <v>228</v>
      </c>
      <c r="G259" s="111">
        <v>898.59</v>
      </c>
    </row>
    <row r="260" spans="1:7" s="8" customFormat="1" ht="12.75">
      <c r="A260" s="116" t="str">
        <f t="shared" si="4"/>
        <v>7920227998</v>
      </c>
      <c r="B260" s="39">
        <v>2</v>
      </c>
      <c r="C260" s="32">
        <v>7</v>
      </c>
      <c r="D260" s="32">
        <v>920</v>
      </c>
      <c r="E260" s="32">
        <v>227998</v>
      </c>
      <c r="F260" s="112" t="s">
        <v>30</v>
      </c>
      <c r="G260" s="111">
        <v>1769.63</v>
      </c>
    </row>
    <row r="261" spans="1:7" s="8" customFormat="1" ht="12.75">
      <c r="A261" s="116" t="str">
        <f t="shared" si="4"/>
        <v>7920227999</v>
      </c>
      <c r="B261" s="39">
        <v>2</v>
      </c>
      <c r="C261" s="32">
        <v>7</v>
      </c>
      <c r="D261" s="32">
        <v>920</v>
      </c>
      <c r="E261" s="32">
        <v>227999</v>
      </c>
      <c r="F261" s="112" t="s">
        <v>229</v>
      </c>
      <c r="G261" s="111">
        <v>2475.66</v>
      </c>
    </row>
    <row r="262" spans="1:7" s="8" customFormat="1" ht="12.75">
      <c r="A262" s="116" t="str">
        <f t="shared" si="4"/>
        <v>1920230000</v>
      </c>
      <c r="B262" s="39">
        <v>2</v>
      </c>
      <c r="C262" s="32">
        <v>1</v>
      </c>
      <c r="D262" s="32">
        <v>920</v>
      </c>
      <c r="E262" s="32">
        <v>230000</v>
      </c>
      <c r="F262" s="112" t="s">
        <v>448</v>
      </c>
      <c r="G262" s="111">
        <v>35099</v>
      </c>
    </row>
    <row r="263" spans="1:7" s="8" customFormat="1" ht="12.75">
      <c r="A263" s="116" t="str">
        <f t="shared" si="4"/>
        <v>7920231000</v>
      </c>
      <c r="B263" s="39">
        <v>2</v>
      </c>
      <c r="C263" s="32">
        <v>7</v>
      </c>
      <c r="D263" s="32">
        <v>920</v>
      </c>
      <c r="E263" s="32">
        <v>231000</v>
      </c>
      <c r="F263" s="112" t="s">
        <v>534</v>
      </c>
      <c r="G263" s="111">
        <v>5313</v>
      </c>
    </row>
    <row r="264" spans="1:7" s="8" customFormat="1" ht="12.75">
      <c r="A264" s="116" t="str">
        <f t="shared" si="4"/>
        <v>7920231001</v>
      </c>
      <c r="B264" s="39">
        <v>2</v>
      </c>
      <c r="C264" s="32">
        <v>7</v>
      </c>
      <c r="D264" s="32">
        <v>920</v>
      </c>
      <c r="E264" s="32">
        <v>231001</v>
      </c>
      <c r="F264" s="112" t="s">
        <v>535</v>
      </c>
      <c r="G264" s="111">
        <v>3600</v>
      </c>
    </row>
    <row r="265" spans="1:7" s="8" customFormat="1" ht="12.75">
      <c r="A265" s="116">
        <f t="shared" si="4"/>
      </c>
      <c r="B265" s="113"/>
      <c r="C265" s="33"/>
      <c r="D265" s="33"/>
      <c r="E265" s="33"/>
      <c r="F265" s="22" t="s">
        <v>256</v>
      </c>
      <c r="G265" s="110">
        <f>+SUM(G91:G264)</f>
        <v>2944093.804157505</v>
      </c>
    </row>
    <row r="266" spans="1:7" s="8" customFormat="1" ht="12.75">
      <c r="A266" s="116">
        <f t="shared" si="4"/>
      </c>
      <c r="B266" s="113"/>
      <c r="C266" s="32"/>
      <c r="D266" s="32"/>
      <c r="E266" s="32"/>
      <c r="F266" s="112"/>
      <c r="G266" s="132"/>
    </row>
    <row r="267" spans="1:7" s="8" customFormat="1" ht="12.75">
      <c r="A267" s="116" t="str">
        <f t="shared" si="4"/>
        <v>7011310006</v>
      </c>
      <c r="B267" s="39">
        <v>3</v>
      </c>
      <c r="C267" s="32">
        <v>7</v>
      </c>
      <c r="D267" s="32" t="s">
        <v>628</v>
      </c>
      <c r="E267" s="32" t="s">
        <v>99</v>
      </c>
      <c r="F267" s="112" t="s">
        <v>168</v>
      </c>
      <c r="G267" s="111">
        <v>2830.04</v>
      </c>
    </row>
    <row r="268" spans="1:7" s="8" customFormat="1" ht="12.75">
      <c r="A268" s="116" t="str">
        <f t="shared" si="4"/>
        <v>7011310008</v>
      </c>
      <c r="B268" s="39">
        <v>3</v>
      </c>
      <c r="C268" s="32">
        <v>7</v>
      </c>
      <c r="D268" s="32" t="s">
        <v>628</v>
      </c>
      <c r="E268" s="32" t="s">
        <v>100</v>
      </c>
      <c r="F268" s="112" t="s">
        <v>169</v>
      </c>
      <c r="G268" s="111">
        <v>11535.56</v>
      </c>
    </row>
    <row r="269" spans="1:7" s="8" customFormat="1" ht="12.75">
      <c r="A269" s="116" t="str">
        <f t="shared" si="4"/>
        <v>7011310009</v>
      </c>
      <c r="B269" s="39">
        <v>3</v>
      </c>
      <c r="C269" s="32">
        <v>7</v>
      </c>
      <c r="D269" s="32" t="s">
        <v>628</v>
      </c>
      <c r="E269" s="32" t="s">
        <v>101</v>
      </c>
      <c r="F269" s="112" t="s">
        <v>170</v>
      </c>
      <c r="G269" s="111">
        <v>4631.19</v>
      </c>
    </row>
    <row r="270" spans="1:7" s="8" customFormat="1" ht="12.75">
      <c r="A270" s="116" t="str">
        <f t="shared" si="4"/>
        <v>7011310010</v>
      </c>
      <c r="B270" s="39">
        <v>3</v>
      </c>
      <c r="C270" s="32">
        <v>7</v>
      </c>
      <c r="D270" s="32" t="s">
        <v>628</v>
      </c>
      <c r="E270" s="32" t="s">
        <v>102</v>
      </c>
      <c r="F270" s="112" t="s">
        <v>171</v>
      </c>
      <c r="G270" s="111">
        <v>213.29</v>
      </c>
    </row>
    <row r="271" spans="1:7" s="8" customFormat="1" ht="12.75">
      <c r="A271" s="116" t="str">
        <f t="shared" si="4"/>
        <v>7011310011</v>
      </c>
      <c r="B271" s="39">
        <v>3</v>
      </c>
      <c r="C271" s="32">
        <v>7</v>
      </c>
      <c r="D271" s="32" t="s">
        <v>628</v>
      </c>
      <c r="E271" s="32" t="s">
        <v>103</v>
      </c>
      <c r="F271" s="112" t="s">
        <v>172</v>
      </c>
      <c r="G271" s="111">
        <v>143.48</v>
      </c>
    </row>
    <row r="272" spans="1:7" s="8" customFormat="1" ht="12.75">
      <c r="A272" s="116" t="str">
        <f t="shared" si="4"/>
        <v>7011310012</v>
      </c>
      <c r="B272" s="39">
        <v>3</v>
      </c>
      <c r="C272" s="32">
        <v>7</v>
      </c>
      <c r="D272" s="32" t="s">
        <v>628</v>
      </c>
      <c r="E272" s="32" t="s">
        <v>104</v>
      </c>
      <c r="F272" s="112" t="s">
        <v>173</v>
      </c>
      <c r="G272" s="111">
        <v>275.37</v>
      </c>
    </row>
    <row r="273" spans="1:7" s="8" customFormat="1" ht="12.75">
      <c r="A273" s="116" t="str">
        <f t="shared" si="4"/>
        <v>7011310014</v>
      </c>
      <c r="B273" s="39">
        <v>3</v>
      </c>
      <c r="C273" s="32">
        <v>7</v>
      </c>
      <c r="D273" s="32" t="s">
        <v>628</v>
      </c>
      <c r="E273" s="32" t="s">
        <v>105</v>
      </c>
      <c r="F273" s="112" t="s">
        <v>174</v>
      </c>
      <c r="G273" s="111">
        <v>174.39</v>
      </c>
    </row>
    <row r="274" spans="1:7" s="8" customFormat="1" ht="12.75">
      <c r="A274" s="116" t="str">
        <f aca="true" t="shared" si="5" ref="A274:A343">+CONCATENATE(C274,D274,E274)</f>
        <v>7011310015</v>
      </c>
      <c r="B274" s="39">
        <v>3</v>
      </c>
      <c r="C274" s="32">
        <v>7</v>
      </c>
      <c r="D274" s="32" t="s">
        <v>628</v>
      </c>
      <c r="E274" s="32" t="s">
        <v>106</v>
      </c>
      <c r="F274" s="112" t="s">
        <v>175</v>
      </c>
      <c r="G274" s="111">
        <v>18063.83</v>
      </c>
    </row>
    <row r="275" spans="1:7" s="8" customFormat="1" ht="12.75">
      <c r="A275" s="116" t="str">
        <f t="shared" si="5"/>
        <v>7011310016</v>
      </c>
      <c r="B275" s="39">
        <v>3</v>
      </c>
      <c r="C275" s="32">
        <v>7</v>
      </c>
      <c r="D275" s="32" t="s">
        <v>628</v>
      </c>
      <c r="E275" s="32" t="s">
        <v>107</v>
      </c>
      <c r="F275" s="112" t="s">
        <v>176</v>
      </c>
      <c r="G275" s="111">
        <v>187.23</v>
      </c>
    </row>
    <row r="276" spans="1:7" s="8" customFormat="1" ht="12.75">
      <c r="A276" s="116" t="str">
        <f t="shared" si="5"/>
        <v>7011310017</v>
      </c>
      <c r="B276" s="39">
        <v>3</v>
      </c>
      <c r="C276" s="32">
        <v>7</v>
      </c>
      <c r="D276" s="32" t="s">
        <v>628</v>
      </c>
      <c r="E276" s="32" t="s">
        <v>108</v>
      </c>
      <c r="F276" s="112" t="s">
        <v>177</v>
      </c>
      <c r="G276" s="111">
        <v>1539.03</v>
      </c>
    </row>
    <row r="277" spans="1:7" s="8" customFormat="1" ht="12.75">
      <c r="A277" s="116" t="str">
        <f t="shared" si="5"/>
        <v>7011310018</v>
      </c>
      <c r="B277" s="39">
        <v>3</v>
      </c>
      <c r="C277" s="32">
        <v>7</v>
      </c>
      <c r="D277" s="32" t="s">
        <v>628</v>
      </c>
      <c r="E277" s="32" t="s">
        <v>109</v>
      </c>
      <c r="F277" s="112" t="s">
        <v>178</v>
      </c>
      <c r="G277" s="111">
        <v>2660.51</v>
      </c>
    </row>
    <row r="278" spans="1:7" s="8" customFormat="1" ht="12.75">
      <c r="A278" s="116" t="str">
        <f t="shared" si="5"/>
        <v>7011310019</v>
      </c>
      <c r="B278" s="39">
        <v>3</v>
      </c>
      <c r="C278" s="32">
        <v>7</v>
      </c>
      <c r="D278" s="32" t="s">
        <v>628</v>
      </c>
      <c r="E278" s="32" t="s">
        <v>110</v>
      </c>
      <c r="F278" s="112" t="s">
        <v>179</v>
      </c>
      <c r="G278" s="111">
        <v>5255.44</v>
      </c>
    </row>
    <row r="279" spans="1:7" s="8" customFormat="1" ht="12.75">
      <c r="A279" s="116" t="str">
        <f t="shared" si="5"/>
        <v>7011310020</v>
      </c>
      <c r="B279" s="39">
        <v>3</v>
      </c>
      <c r="C279" s="32">
        <v>7</v>
      </c>
      <c r="D279" s="32" t="s">
        <v>628</v>
      </c>
      <c r="E279" s="32" t="s">
        <v>111</v>
      </c>
      <c r="F279" s="112" t="s">
        <v>189</v>
      </c>
      <c r="G279" s="111">
        <v>1911.11</v>
      </c>
    </row>
    <row r="280" spans="1:7" s="8" customFormat="1" ht="12.75">
      <c r="A280" s="116" t="str">
        <f t="shared" si="5"/>
        <v>7011310021</v>
      </c>
      <c r="B280" s="39">
        <v>3</v>
      </c>
      <c r="C280" s="32">
        <v>7</v>
      </c>
      <c r="D280" s="32" t="s">
        <v>628</v>
      </c>
      <c r="E280" s="32" t="s">
        <v>112</v>
      </c>
      <c r="F280" s="112" t="s">
        <v>190</v>
      </c>
      <c r="G280" s="111">
        <v>3245.3</v>
      </c>
    </row>
    <row r="281" spans="1:7" s="8" customFormat="1" ht="12.75">
      <c r="A281" s="116" t="str">
        <f t="shared" si="5"/>
        <v>7011310022</v>
      </c>
      <c r="B281" s="39">
        <v>3</v>
      </c>
      <c r="C281" s="32">
        <v>7</v>
      </c>
      <c r="D281" s="32" t="s">
        <v>628</v>
      </c>
      <c r="E281" s="32" t="s">
        <v>113</v>
      </c>
      <c r="F281" s="112" t="s">
        <v>191</v>
      </c>
      <c r="G281" s="111">
        <v>5551.28</v>
      </c>
    </row>
    <row r="282" spans="1:7" s="8" customFormat="1" ht="12.75">
      <c r="A282" s="116" t="str">
        <f t="shared" si="5"/>
        <v>7011310026</v>
      </c>
      <c r="B282" s="39">
        <v>3</v>
      </c>
      <c r="C282" s="32">
        <v>7</v>
      </c>
      <c r="D282" s="32" t="s">
        <v>628</v>
      </c>
      <c r="E282" s="32" t="s">
        <v>114</v>
      </c>
      <c r="F282" s="112" t="s">
        <v>200</v>
      </c>
      <c r="G282" s="111">
        <v>7892.47</v>
      </c>
    </row>
    <row r="283" spans="1:7" s="8" customFormat="1" ht="12.75">
      <c r="A283" s="116" t="str">
        <f t="shared" si="5"/>
        <v>7011310031</v>
      </c>
      <c r="B283" s="39">
        <v>3</v>
      </c>
      <c r="C283" s="32">
        <v>7</v>
      </c>
      <c r="D283" s="32" t="s">
        <v>628</v>
      </c>
      <c r="E283" s="32" t="s">
        <v>115</v>
      </c>
      <c r="F283" s="112" t="s">
        <v>201</v>
      </c>
      <c r="G283" s="111">
        <v>10866.95</v>
      </c>
    </row>
    <row r="284" spans="1:7" s="8" customFormat="1" ht="12.75">
      <c r="A284" s="116" t="str">
        <f>+CONCATENATE(C284,D284,E284)</f>
        <v>7011319000</v>
      </c>
      <c r="B284" s="39">
        <v>3</v>
      </c>
      <c r="C284" s="32">
        <v>7</v>
      </c>
      <c r="D284" s="32" t="s">
        <v>628</v>
      </c>
      <c r="E284" s="32">
        <v>319000</v>
      </c>
      <c r="F284" s="112" t="s">
        <v>16</v>
      </c>
      <c r="G284" s="111">
        <v>3389.27</v>
      </c>
    </row>
    <row r="285" spans="1:7" s="8" customFormat="1" ht="12.75">
      <c r="A285" s="116" t="str">
        <f t="shared" si="5"/>
        <v>7011358000</v>
      </c>
      <c r="B285" s="39">
        <v>3</v>
      </c>
      <c r="C285" s="32">
        <v>7</v>
      </c>
      <c r="D285" s="32" t="s">
        <v>628</v>
      </c>
      <c r="E285" s="32">
        <v>358000</v>
      </c>
      <c r="F285" s="112" t="s">
        <v>433</v>
      </c>
      <c r="G285" s="111">
        <v>300</v>
      </c>
    </row>
    <row r="286" spans="1:7" s="8" customFormat="1" ht="12.75">
      <c r="A286" s="116" t="str">
        <f t="shared" si="5"/>
        <v>7011359000</v>
      </c>
      <c r="B286" s="39">
        <v>3</v>
      </c>
      <c r="C286" s="32">
        <v>7</v>
      </c>
      <c r="D286" s="32" t="s">
        <v>628</v>
      </c>
      <c r="E286" s="32">
        <v>359000</v>
      </c>
      <c r="F286" s="112" t="s">
        <v>434</v>
      </c>
      <c r="G286" s="111">
        <v>1000</v>
      </c>
    </row>
    <row r="287" spans="1:7" s="8" customFormat="1" ht="12.75">
      <c r="A287" s="116" t="str">
        <f t="shared" si="5"/>
        <v>7011310913</v>
      </c>
      <c r="B287" s="39">
        <v>3</v>
      </c>
      <c r="C287" s="32">
        <v>7</v>
      </c>
      <c r="D287" s="32" t="s">
        <v>628</v>
      </c>
      <c r="E287" s="32">
        <v>310913</v>
      </c>
      <c r="F287" s="112" t="s">
        <v>29</v>
      </c>
      <c r="G287" s="111">
        <v>6730</v>
      </c>
    </row>
    <row r="288" spans="1:7" s="8" customFormat="1" ht="12.75">
      <c r="A288" s="116">
        <f t="shared" si="5"/>
      </c>
      <c r="B288" s="113"/>
      <c r="C288" s="33"/>
      <c r="D288" s="33"/>
      <c r="E288" s="33"/>
      <c r="F288" s="22" t="s">
        <v>596</v>
      </c>
      <c r="G288" s="110">
        <f>+SUM(G267:G287)</f>
        <v>88395.74</v>
      </c>
    </row>
    <row r="289" spans="1:7" s="8" customFormat="1" ht="12.75">
      <c r="A289" s="116">
        <f t="shared" si="5"/>
      </c>
      <c r="B289" s="113"/>
      <c r="C289" s="34"/>
      <c r="D289" s="34"/>
      <c r="E289" s="34"/>
      <c r="F289" s="133"/>
      <c r="G289" s="132"/>
    </row>
    <row r="290" spans="1:7" s="8" customFormat="1" ht="12.75">
      <c r="A290" s="116" t="str">
        <f t="shared" si="5"/>
        <v>7920462000</v>
      </c>
      <c r="B290" s="39">
        <v>4</v>
      </c>
      <c r="C290" s="32">
        <v>7</v>
      </c>
      <c r="D290" s="32">
        <v>920</v>
      </c>
      <c r="E290" s="32">
        <v>462000</v>
      </c>
      <c r="F290" s="112" t="s">
        <v>538</v>
      </c>
      <c r="G290" s="111">
        <v>353.55</v>
      </c>
    </row>
    <row r="291" spans="1:7" s="8" customFormat="1" ht="12.75">
      <c r="A291" s="116" t="str">
        <f t="shared" si="5"/>
        <v>11621462001</v>
      </c>
      <c r="B291" s="39">
        <v>4</v>
      </c>
      <c r="C291" s="32">
        <v>1</v>
      </c>
      <c r="D291" s="32">
        <v>1621</v>
      </c>
      <c r="E291" s="32">
        <v>462001</v>
      </c>
      <c r="F291" s="112" t="s">
        <v>75</v>
      </c>
      <c r="G291" s="111">
        <v>2073.91</v>
      </c>
    </row>
    <row r="292" spans="1:7" s="8" customFormat="1" ht="12.75">
      <c r="A292" s="116" t="str">
        <f t="shared" si="5"/>
        <v>7920463000</v>
      </c>
      <c r="B292" s="39">
        <v>4</v>
      </c>
      <c r="C292" s="32">
        <v>7</v>
      </c>
      <c r="D292" s="32">
        <v>920</v>
      </c>
      <c r="E292" s="32">
        <v>463000</v>
      </c>
      <c r="F292" s="112" t="s">
        <v>537</v>
      </c>
      <c r="G292" s="111">
        <v>182500</v>
      </c>
    </row>
    <row r="293" spans="1:8" s="8" customFormat="1" ht="12.75">
      <c r="A293" s="116" t="str">
        <f>+CONCATENATE(C293,D293,E293)</f>
        <v>7920463003</v>
      </c>
      <c r="B293" s="39">
        <v>4</v>
      </c>
      <c r="C293" s="32">
        <v>7</v>
      </c>
      <c r="D293" s="32">
        <v>920</v>
      </c>
      <c r="E293" s="32">
        <v>463003</v>
      </c>
      <c r="F293" s="112" t="s">
        <v>6</v>
      </c>
      <c r="G293" s="111">
        <v>50768.95</v>
      </c>
      <c r="H293" s="131"/>
    </row>
    <row r="294" spans="1:7" s="8" customFormat="1" ht="12.75">
      <c r="A294" s="116" t="str">
        <f t="shared" si="5"/>
        <v>6231465000</v>
      </c>
      <c r="B294" s="39">
        <v>4</v>
      </c>
      <c r="C294" s="32">
        <v>6</v>
      </c>
      <c r="D294" s="32">
        <v>231</v>
      </c>
      <c r="E294" s="32">
        <v>465000</v>
      </c>
      <c r="F294" s="112" t="s">
        <v>542</v>
      </c>
      <c r="G294" s="111">
        <v>4000</v>
      </c>
    </row>
    <row r="295" spans="1:7" s="8" customFormat="1" ht="12.75">
      <c r="A295" s="116" t="str">
        <f t="shared" si="5"/>
        <v>6231465001</v>
      </c>
      <c r="B295" s="39">
        <v>4</v>
      </c>
      <c r="C295" s="32">
        <v>6</v>
      </c>
      <c r="D295" s="32">
        <v>231</v>
      </c>
      <c r="E295" s="32">
        <v>465001</v>
      </c>
      <c r="F295" s="112" t="s">
        <v>76</v>
      </c>
      <c r="G295" s="111">
        <v>1650</v>
      </c>
    </row>
    <row r="296" spans="1:7" s="8" customFormat="1" ht="12.75">
      <c r="A296" s="116" t="str">
        <f t="shared" si="5"/>
        <v>4924465002</v>
      </c>
      <c r="B296" s="39">
        <v>4</v>
      </c>
      <c r="C296" s="32">
        <v>4</v>
      </c>
      <c r="D296" s="32">
        <v>924</v>
      </c>
      <c r="E296" s="32">
        <v>465002</v>
      </c>
      <c r="F296" s="112" t="s">
        <v>77</v>
      </c>
      <c r="G296" s="111">
        <v>2000</v>
      </c>
    </row>
    <row r="297" spans="1:7" s="8" customFormat="1" ht="12.75">
      <c r="A297" s="116" t="str">
        <f t="shared" si="5"/>
        <v>6231465003</v>
      </c>
      <c r="B297" s="39">
        <v>4</v>
      </c>
      <c r="C297" s="32">
        <v>6</v>
      </c>
      <c r="D297" s="32">
        <v>231</v>
      </c>
      <c r="E297" s="32">
        <v>465003</v>
      </c>
      <c r="F297" s="112" t="s">
        <v>80</v>
      </c>
      <c r="G297" s="111">
        <v>1300</v>
      </c>
    </row>
    <row r="298" spans="1:7" s="8" customFormat="1" ht="12.75">
      <c r="A298" s="116" t="str">
        <f t="shared" si="5"/>
        <v>2324465004</v>
      </c>
      <c r="B298" s="39">
        <v>4</v>
      </c>
      <c r="C298" s="32" t="s">
        <v>208</v>
      </c>
      <c r="D298" s="32">
        <v>324</v>
      </c>
      <c r="E298" s="32" t="s">
        <v>210</v>
      </c>
      <c r="F298" s="112" t="s">
        <v>211</v>
      </c>
      <c r="G298" s="111">
        <v>9088.95</v>
      </c>
    </row>
    <row r="299" spans="1:8" s="8" customFormat="1" ht="12.75">
      <c r="A299" s="116" t="str">
        <f t="shared" si="5"/>
        <v>71532465005</v>
      </c>
      <c r="B299" s="39">
        <v>4</v>
      </c>
      <c r="C299" s="32">
        <v>7</v>
      </c>
      <c r="D299" s="32">
        <v>1532</v>
      </c>
      <c r="E299" s="32">
        <v>465005</v>
      </c>
      <c r="F299" s="112" t="s">
        <v>203</v>
      </c>
      <c r="G299" s="111">
        <v>32811.17</v>
      </c>
      <c r="H299" s="131"/>
    </row>
    <row r="300" spans="1:7" s="8" customFormat="1" ht="12.75">
      <c r="A300" s="116" t="str">
        <f t="shared" si="5"/>
        <v>2430465006</v>
      </c>
      <c r="B300" s="39">
        <v>4</v>
      </c>
      <c r="C300" s="32">
        <v>2</v>
      </c>
      <c r="D300" s="32">
        <v>430</v>
      </c>
      <c r="E300" s="32">
        <v>465006</v>
      </c>
      <c r="F300" s="112" t="s">
        <v>204</v>
      </c>
      <c r="G300" s="111">
        <v>810.76</v>
      </c>
    </row>
    <row r="301" spans="1:7" s="8" customFormat="1" ht="12.75">
      <c r="A301" s="116" t="str">
        <f>+CONCATENATE(C301,D301,E301)</f>
        <v>6231465007</v>
      </c>
      <c r="B301" s="39">
        <v>4</v>
      </c>
      <c r="C301" s="32">
        <v>6</v>
      </c>
      <c r="D301" s="32">
        <v>231</v>
      </c>
      <c r="E301" s="32">
        <v>465007</v>
      </c>
      <c r="F301" s="112" t="s">
        <v>502</v>
      </c>
      <c r="G301" s="111">
        <v>543.92</v>
      </c>
    </row>
    <row r="302" spans="1:7" s="8" customFormat="1" ht="12.75">
      <c r="A302" s="116" t="str">
        <f t="shared" si="5"/>
        <v>1920466001</v>
      </c>
      <c r="B302" s="39">
        <v>4</v>
      </c>
      <c r="C302" s="32">
        <v>1</v>
      </c>
      <c r="D302" s="32">
        <v>920</v>
      </c>
      <c r="E302" s="32">
        <v>466001</v>
      </c>
      <c r="F302" s="112" t="s">
        <v>669</v>
      </c>
      <c r="G302" s="111">
        <v>1494</v>
      </c>
    </row>
    <row r="303" spans="1:7" s="8" customFormat="1" ht="12.75">
      <c r="A303" s="116" t="str">
        <f t="shared" si="5"/>
        <v>1920466002</v>
      </c>
      <c r="B303" s="39">
        <v>4</v>
      </c>
      <c r="C303" s="32">
        <v>1</v>
      </c>
      <c r="D303" s="32">
        <v>920</v>
      </c>
      <c r="E303" s="32">
        <v>466002</v>
      </c>
      <c r="F303" s="112" t="s">
        <v>536</v>
      </c>
      <c r="G303" s="111">
        <v>1300</v>
      </c>
    </row>
    <row r="304" spans="1:7" s="8" customFormat="1" ht="12.75">
      <c r="A304" s="116" t="str">
        <f t="shared" si="5"/>
        <v>1920466003</v>
      </c>
      <c r="B304" s="39">
        <v>4</v>
      </c>
      <c r="C304" s="32">
        <v>1</v>
      </c>
      <c r="D304" s="32">
        <v>920</v>
      </c>
      <c r="E304" s="32">
        <v>466003</v>
      </c>
      <c r="F304" s="112" t="s">
        <v>78</v>
      </c>
      <c r="G304" s="111">
        <v>745.5</v>
      </c>
    </row>
    <row r="305" spans="1:7" s="8" customFormat="1" ht="12.75">
      <c r="A305" s="116" t="str">
        <f t="shared" si="5"/>
        <v>51621466004</v>
      </c>
      <c r="B305" s="39">
        <v>4</v>
      </c>
      <c r="C305" s="32">
        <v>5</v>
      </c>
      <c r="D305" s="32">
        <v>1621</v>
      </c>
      <c r="E305" s="32">
        <v>466004</v>
      </c>
      <c r="F305" s="112" t="s">
        <v>457</v>
      </c>
      <c r="G305" s="111">
        <v>600</v>
      </c>
    </row>
    <row r="306" spans="1:7" s="8" customFormat="1" ht="12.75">
      <c r="A306" s="116" t="str">
        <f t="shared" si="5"/>
        <v>34411466005</v>
      </c>
      <c r="B306" s="39">
        <v>4</v>
      </c>
      <c r="C306" s="32">
        <v>3</v>
      </c>
      <c r="D306" s="32">
        <v>4411</v>
      </c>
      <c r="E306" s="32">
        <v>466005</v>
      </c>
      <c r="F306" s="112" t="s">
        <v>541</v>
      </c>
      <c r="G306" s="111">
        <v>1500</v>
      </c>
    </row>
    <row r="307" spans="1:7" s="8" customFormat="1" ht="12.75">
      <c r="A307" s="116" t="str">
        <f t="shared" si="5"/>
        <v>11721466006</v>
      </c>
      <c r="B307" s="39">
        <v>4</v>
      </c>
      <c r="C307" s="32">
        <v>1</v>
      </c>
      <c r="D307" s="32">
        <v>1721</v>
      </c>
      <c r="E307" s="32">
        <v>466006</v>
      </c>
      <c r="F307" s="112" t="s">
        <v>79</v>
      </c>
      <c r="G307" s="111">
        <v>2350</v>
      </c>
    </row>
    <row r="308" spans="1:7" s="8" customFormat="1" ht="12.75">
      <c r="A308" s="116" t="str">
        <f t="shared" si="5"/>
        <v>11721467003</v>
      </c>
      <c r="B308" s="39">
        <v>4</v>
      </c>
      <c r="C308" s="32">
        <v>1</v>
      </c>
      <c r="D308" s="32">
        <v>1721</v>
      </c>
      <c r="E308" s="32">
        <v>467003</v>
      </c>
      <c r="F308" s="112" t="s">
        <v>526</v>
      </c>
      <c r="G308" s="111">
        <v>87.2</v>
      </c>
    </row>
    <row r="309" spans="1:7" s="8" customFormat="1" ht="12.75">
      <c r="A309" s="116" t="str">
        <f t="shared" si="5"/>
        <v>5491467004</v>
      </c>
      <c r="B309" s="39">
        <v>4</v>
      </c>
      <c r="C309" s="32">
        <v>5</v>
      </c>
      <c r="D309" s="32">
        <v>491</v>
      </c>
      <c r="E309" s="32">
        <v>467004</v>
      </c>
      <c r="F309" s="112" t="s">
        <v>415</v>
      </c>
      <c r="G309" s="111">
        <v>795.83</v>
      </c>
    </row>
    <row r="310" spans="1:7" s="8" customFormat="1" ht="12.75">
      <c r="A310" s="116" t="str">
        <f t="shared" si="5"/>
        <v>5491468000</v>
      </c>
      <c r="B310" s="39">
        <v>4</v>
      </c>
      <c r="C310" s="32">
        <v>5</v>
      </c>
      <c r="D310" s="32">
        <v>491</v>
      </c>
      <c r="E310" s="32">
        <v>468000</v>
      </c>
      <c r="F310" s="112" t="s">
        <v>81</v>
      </c>
      <c r="G310" s="111">
        <v>58000</v>
      </c>
    </row>
    <row r="311" spans="1:7" s="8" customFormat="1" ht="12.75">
      <c r="A311" s="116" t="str">
        <f>+CONCATENATE(C311,D311,E311)</f>
        <v>5491468002</v>
      </c>
      <c r="B311" s="39">
        <v>4</v>
      </c>
      <c r="C311" s="32">
        <v>5</v>
      </c>
      <c r="D311" s="32">
        <v>491</v>
      </c>
      <c r="E311" s="32">
        <v>468002</v>
      </c>
      <c r="F311" s="112" t="s">
        <v>180</v>
      </c>
      <c r="G311" s="111">
        <v>12000</v>
      </c>
    </row>
    <row r="312" spans="1:7" s="8" customFormat="1" ht="12.75">
      <c r="A312" s="116" t="str">
        <f t="shared" si="5"/>
        <v>2323480001</v>
      </c>
      <c r="B312" s="39">
        <v>4</v>
      </c>
      <c r="C312" s="32">
        <v>2</v>
      </c>
      <c r="D312" s="32">
        <v>323</v>
      </c>
      <c r="E312" s="32">
        <v>480001</v>
      </c>
      <c r="F312" s="112" t="s">
        <v>424</v>
      </c>
      <c r="G312" s="111">
        <v>1</v>
      </c>
    </row>
    <row r="313" spans="1:7" s="8" customFormat="1" ht="12.75">
      <c r="A313" s="116" t="str">
        <f t="shared" si="5"/>
        <v>6231480002</v>
      </c>
      <c r="B313" s="39">
        <v>4</v>
      </c>
      <c r="C313" s="32">
        <v>6</v>
      </c>
      <c r="D313" s="32">
        <v>231</v>
      </c>
      <c r="E313" s="32">
        <v>480002</v>
      </c>
      <c r="F313" s="112" t="s">
        <v>425</v>
      </c>
      <c r="G313" s="111">
        <v>7000</v>
      </c>
    </row>
    <row r="314" spans="1:7" s="8" customFormat="1" ht="12.75">
      <c r="A314" s="116" t="str">
        <f t="shared" si="5"/>
        <v>6231480003</v>
      </c>
      <c r="B314" s="39">
        <v>4</v>
      </c>
      <c r="C314" s="32">
        <v>6</v>
      </c>
      <c r="D314" s="32">
        <v>231</v>
      </c>
      <c r="E314" s="32">
        <v>480003</v>
      </c>
      <c r="F314" s="112" t="s">
        <v>426</v>
      </c>
      <c r="G314" s="111">
        <v>7000</v>
      </c>
    </row>
    <row r="315" spans="1:7" s="8" customFormat="1" ht="12.75">
      <c r="A315" s="116" t="str">
        <f t="shared" si="5"/>
        <v>6231480010</v>
      </c>
      <c r="B315" s="39">
        <v>4</v>
      </c>
      <c r="C315" s="32">
        <v>6</v>
      </c>
      <c r="D315" s="32">
        <v>231</v>
      </c>
      <c r="E315" s="32">
        <v>480010</v>
      </c>
      <c r="F315" s="112" t="s">
        <v>427</v>
      </c>
      <c r="G315" s="111">
        <v>10000</v>
      </c>
    </row>
    <row r="316" spans="1:7" s="8" customFormat="1" ht="12.75">
      <c r="A316" s="116" t="str">
        <f t="shared" si="5"/>
        <v>6231480011</v>
      </c>
      <c r="B316" s="39">
        <v>4</v>
      </c>
      <c r="C316" s="32">
        <v>6</v>
      </c>
      <c r="D316" s="32">
        <v>231</v>
      </c>
      <c r="E316" s="32">
        <v>480011</v>
      </c>
      <c r="F316" s="112" t="s">
        <v>428</v>
      </c>
      <c r="G316" s="111">
        <v>35000</v>
      </c>
    </row>
    <row r="317" spans="1:7" s="8" customFormat="1" ht="12.75">
      <c r="A317" s="116" t="str">
        <f t="shared" si="5"/>
        <v>6231480042</v>
      </c>
      <c r="B317" s="39">
        <v>4</v>
      </c>
      <c r="C317" s="32">
        <v>6</v>
      </c>
      <c r="D317" s="32">
        <v>231</v>
      </c>
      <c r="E317" s="32">
        <v>480042</v>
      </c>
      <c r="F317" s="112" t="s">
        <v>546</v>
      </c>
      <c r="G317" s="111">
        <v>1700</v>
      </c>
    </row>
    <row r="318" spans="1:7" s="8" customFormat="1" ht="12.75">
      <c r="A318" s="116" t="str">
        <f t="shared" si="5"/>
        <v>6231480099</v>
      </c>
      <c r="B318" s="39">
        <v>4</v>
      </c>
      <c r="C318" s="32">
        <v>6</v>
      </c>
      <c r="D318" s="32">
        <v>231</v>
      </c>
      <c r="E318" s="32">
        <v>480099</v>
      </c>
      <c r="F318" s="112" t="s">
        <v>82</v>
      </c>
      <c r="G318" s="111">
        <v>5000</v>
      </c>
    </row>
    <row r="319" spans="1:7" s="8" customFormat="1" ht="12.75">
      <c r="A319" s="116" t="str">
        <f t="shared" si="5"/>
        <v>7912480100</v>
      </c>
      <c r="B319" s="39">
        <v>4</v>
      </c>
      <c r="C319" s="32">
        <v>7</v>
      </c>
      <c r="D319" s="32">
        <v>912</v>
      </c>
      <c r="E319" s="32">
        <v>480100</v>
      </c>
      <c r="F319" s="112" t="s">
        <v>527</v>
      </c>
      <c r="G319" s="111">
        <v>21600</v>
      </c>
    </row>
    <row r="320" spans="1:7" s="8" customFormat="1" ht="12.75">
      <c r="A320" s="116" t="str">
        <f t="shared" si="5"/>
        <v>2334489001</v>
      </c>
      <c r="B320" s="39">
        <v>4</v>
      </c>
      <c r="C320" s="32">
        <v>2</v>
      </c>
      <c r="D320" s="32">
        <v>334</v>
      </c>
      <c r="E320" s="32">
        <v>489001</v>
      </c>
      <c r="F320" s="112" t="s">
        <v>399</v>
      </c>
      <c r="G320" s="111">
        <v>15000</v>
      </c>
    </row>
    <row r="321" spans="1:7" s="8" customFormat="1" ht="12.75">
      <c r="A321" s="116" t="str">
        <f t="shared" si="5"/>
        <v>3338489003</v>
      </c>
      <c r="B321" s="39">
        <v>4</v>
      </c>
      <c r="C321" s="32">
        <v>3</v>
      </c>
      <c r="D321" s="32">
        <v>338</v>
      </c>
      <c r="E321" s="32">
        <v>489003</v>
      </c>
      <c r="F321" s="112" t="s">
        <v>545</v>
      </c>
      <c r="G321" s="111">
        <v>950</v>
      </c>
    </row>
    <row r="322" spans="1:7" s="8" customFormat="1" ht="12.75">
      <c r="A322" s="116" t="str">
        <f t="shared" si="5"/>
        <v>2334489004</v>
      </c>
      <c r="B322" s="39">
        <v>4</v>
      </c>
      <c r="C322" s="32">
        <v>2</v>
      </c>
      <c r="D322" s="32">
        <v>334</v>
      </c>
      <c r="E322" s="32">
        <v>489004</v>
      </c>
      <c r="F322" s="112" t="s">
        <v>544</v>
      </c>
      <c r="G322" s="111">
        <v>2755</v>
      </c>
    </row>
    <row r="323" spans="1:7" s="8" customFormat="1" ht="12.75">
      <c r="A323" s="116" t="str">
        <f t="shared" si="5"/>
        <v>4341489005</v>
      </c>
      <c r="B323" s="39">
        <v>4</v>
      </c>
      <c r="C323" s="32">
        <v>4</v>
      </c>
      <c r="D323" s="32">
        <v>341</v>
      </c>
      <c r="E323" s="32">
        <v>489005</v>
      </c>
      <c r="F323" s="112" t="s">
        <v>520</v>
      </c>
      <c r="G323" s="111">
        <v>1000</v>
      </c>
    </row>
    <row r="324" spans="1:7" s="8" customFormat="1" ht="12.75">
      <c r="A324" s="116" t="str">
        <f t="shared" si="5"/>
        <v>4341489006</v>
      </c>
      <c r="B324" s="39">
        <v>4</v>
      </c>
      <c r="C324" s="32">
        <v>4</v>
      </c>
      <c r="D324" s="32">
        <v>341</v>
      </c>
      <c r="E324" s="32">
        <v>489006</v>
      </c>
      <c r="F324" s="112" t="s">
        <v>47</v>
      </c>
      <c r="G324" s="111">
        <v>3500</v>
      </c>
    </row>
    <row r="325" spans="1:7" s="8" customFormat="1" ht="12.75">
      <c r="A325" s="116" t="str">
        <f t="shared" si="5"/>
        <v>4341489007</v>
      </c>
      <c r="B325" s="39">
        <v>4</v>
      </c>
      <c r="C325" s="32">
        <v>4</v>
      </c>
      <c r="D325" s="32">
        <v>341</v>
      </c>
      <c r="E325" s="32">
        <v>489007</v>
      </c>
      <c r="F325" s="112" t="s">
        <v>521</v>
      </c>
      <c r="G325" s="111">
        <v>10000</v>
      </c>
    </row>
    <row r="326" spans="1:7" s="8" customFormat="1" ht="12.75">
      <c r="A326" s="116" t="str">
        <f t="shared" si="5"/>
        <v>4341489008</v>
      </c>
      <c r="B326" s="39">
        <v>4</v>
      </c>
      <c r="C326" s="32">
        <v>4</v>
      </c>
      <c r="D326" s="32">
        <v>341</v>
      </c>
      <c r="E326" s="32">
        <v>489008</v>
      </c>
      <c r="F326" s="112" t="s">
        <v>12</v>
      </c>
      <c r="G326" s="111">
        <v>660</v>
      </c>
    </row>
    <row r="327" spans="1:7" s="8" customFormat="1" ht="12.75">
      <c r="A327" s="116" t="str">
        <f t="shared" si="5"/>
        <v>4341489009</v>
      </c>
      <c r="B327" s="39">
        <v>4</v>
      </c>
      <c r="C327" s="32">
        <v>4</v>
      </c>
      <c r="D327" s="32">
        <v>341</v>
      </c>
      <c r="E327" s="32">
        <v>489009</v>
      </c>
      <c r="F327" s="112" t="s">
        <v>540</v>
      </c>
      <c r="G327" s="111">
        <v>300</v>
      </c>
    </row>
    <row r="328" spans="1:7" s="8" customFormat="1" ht="12.75">
      <c r="A328" s="116" t="str">
        <f t="shared" si="5"/>
        <v>4924489010</v>
      </c>
      <c r="B328" s="39">
        <v>4</v>
      </c>
      <c r="C328" s="32">
        <v>4</v>
      </c>
      <c r="D328" s="32">
        <v>924</v>
      </c>
      <c r="E328" s="32">
        <v>489010</v>
      </c>
      <c r="F328" s="112" t="s">
        <v>26</v>
      </c>
      <c r="G328" s="111">
        <v>4000</v>
      </c>
    </row>
    <row r="329" spans="1:7" s="8" customFormat="1" ht="12.75">
      <c r="A329" s="116" t="str">
        <f t="shared" si="5"/>
        <v>2323489011</v>
      </c>
      <c r="B329" s="39">
        <v>4</v>
      </c>
      <c r="C329" s="32">
        <v>2</v>
      </c>
      <c r="D329" s="32">
        <v>323</v>
      </c>
      <c r="E329" s="32">
        <v>489011</v>
      </c>
      <c r="F329" s="112" t="s">
        <v>555</v>
      </c>
      <c r="G329" s="111">
        <v>3004</v>
      </c>
    </row>
    <row r="330" spans="1:7" s="8" customFormat="1" ht="12.75">
      <c r="A330" s="116" t="str">
        <f t="shared" si="5"/>
        <v>2323489012</v>
      </c>
      <c r="B330" s="39">
        <v>4</v>
      </c>
      <c r="C330" s="32">
        <v>2</v>
      </c>
      <c r="D330" s="32">
        <v>323</v>
      </c>
      <c r="E330" s="32">
        <v>489012</v>
      </c>
      <c r="F330" s="112" t="s">
        <v>556</v>
      </c>
      <c r="G330" s="111">
        <v>1800</v>
      </c>
    </row>
    <row r="331" spans="1:7" s="8" customFormat="1" ht="12.75">
      <c r="A331" s="116" t="str">
        <f t="shared" si="5"/>
        <v>2323489013</v>
      </c>
      <c r="B331" s="39">
        <v>4</v>
      </c>
      <c r="C331" s="32">
        <v>2</v>
      </c>
      <c r="D331" s="32">
        <v>323</v>
      </c>
      <c r="E331" s="32">
        <v>489013</v>
      </c>
      <c r="F331" s="112" t="s">
        <v>557</v>
      </c>
      <c r="G331" s="111">
        <v>2500</v>
      </c>
    </row>
    <row r="332" spans="1:7" s="8" customFormat="1" ht="12.75">
      <c r="A332" s="116" t="str">
        <f t="shared" si="5"/>
        <v>2323489014</v>
      </c>
      <c r="B332" s="39">
        <v>4</v>
      </c>
      <c r="C332" s="32">
        <v>2</v>
      </c>
      <c r="D332" s="32">
        <v>323</v>
      </c>
      <c r="E332" s="32">
        <v>489014</v>
      </c>
      <c r="F332" s="112" t="s">
        <v>560</v>
      </c>
      <c r="G332" s="111">
        <v>8460</v>
      </c>
    </row>
    <row r="333" spans="1:7" s="8" customFormat="1" ht="12.75">
      <c r="A333" s="116" t="str">
        <f t="shared" si="5"/>
        <v>3338489015</v>
      </c>
      <c r="B333" s="39">
        <v>4</v>
      </c>
      <c r="C333" s="32">
        <v>3</v>
      </c>
      <c r="D333" s="32">
        <v>338</v>
      </c>
      <c r="E333" s="32">
        <v>489015</v>
      </c>
      <c r="F333" s="112" t="s">
        <v>84</v>
      </c>
      <c r="G333" s="111">
        <v>2500</v>
      </c>
    </row>
    <row r="334" spans="1:7" s="8" customFormat="1" ht="12.75">
      <c r="A334" s="116" t="str">
        <f t="shared" si="5"/>
        <v>3338489016</v>
      </c>
      <c r="B334" s="39">
        <v>4</v>
      </c>
      <c r="C334" s="32">
        <v>3</v>
      </c>
      <c r="D334" s="32">
        <v>338</v>
      </c>
      <c r="E334" s="32">
        <v>489016</v>
      </c>
      <c r="F334" s="112" t="s">
        <v>85</v>
      </c>
      <c r="G334" s="111">
        <v>600</v>
      </c>
    </row>
    <row r="335" spans="1:7" s="8" customFormat="1" ht="12.75">
      <c r="A335" s="116" t="str">
        <f t="shared" si="5"/>
        <v>3338489017</v>
      </c>
      <c r="B335" s="39">
        <v>4</v>
      </c>
      <c r="C335" s="32">
        <v>3</v>
      </c>
      <c r="D335" s="32">
        <v>338</v>
      </c>
      <c r="E335" s="32">
        <v>489017</v>
      </c>
      <c r="F335" s="112" t="s">
        <v>86</v>
      </c>
      <c r="G335" s="111">
        <v>600</v>
      </c>
    </row>
    <row r="336" spans="1:7" s="8" customFormat="1" ht="12.75">
      <c r="A336" s="116" t="str">
        <f t="shared" si="5"/>
        <v>3338489018</v>
      </c>
      <c r="B336" s="39">
        <v>4</v>
      </c>
      <c r="C336" s="32">
        <v>3</v>
      </c>
      <c r="D336" s="32">
        <v>338</v>
      </c>
      <c r="E336" s="32">
        <v>489018</v>
      </c>
      <c r="F336" s="112" t="s">
        <v>87</v>
      </c>
      <c r="G336" s="111">
        <v>600</v>
      </c>
    </row>
    <row r="337" spans="1:7" s="8" customFormat="1" ht="12.75">
      <c r="A337" s="116" t="str">
        <f t="shared" si="5"/>
        <v>3338489019</v>
      </c>
      <c r="B337" s="39">
        <v>4</v>
      </c>
      <c r="C337" s="32">
        <v>3</v>
      </c>
      <c r="D337" s="32">
        <v>338</v>
      </c>
      <c r="E337" s="32">
        <v>489019</v>
      </c>
      <c r="F337" s="112" t="s">
        <v>88</v>
      </c>
      <c r="G337" s="111">
        <v>600</v>
      </c>
    </row>
    <row r="338" spans="1:7" s="8" customFormat="1" ht="12.75">
      <c r="A338" s="116" t="str">
        <f t="shared" si="5"/>
        <v>5170489020</v>
      </c>
      <c r="B338" s="39">
        <v>4</v>
      </c>
      <c r="C338" s="32">
        <v>5</v>
      </c>
      <c r="D338" s="32">
        <v>170</v>
      </c>
      <c r="E338" s="32">
        <v>489020</v>
      </c>
      <c r="F338" s="112" t="s">
        <v>83</v>
      </c>
      <c r="G338" s="111">
        <v>1800</v>
      </c>
    </row>
    <row r="339" spans="1:7" s="8" customFormat="1" ht="12.75">
      <c r="A339" s="116" t="str">
        <f t="shared" si="5"/>
        <v>1330489021</v>
      </c>
      <c r="B339" s="39">
        <v>4</v>
      </c>
      <c r="C339" s="32">
        <v>1</v>
      </c>
      <c r="D339" s="32">
        <v>330</v>
      </c>
      <c r="E339" s="32">
        <v>489021</v>
      </c>
      <c r="F339" s="112" t="s">
        <v>184</v>
      </c>
      <c r="G339" s="111">
        <v>1500</v>
      </c>
    </row>
    <row r="340" spans="1:7" s="8" customFormat="1" ht="12.75">
      <c r="A340" s="116" t="str">
        <f t="shared" si="5"/>
        <v>1231489022</v>
      </c>
      <c r="B340" s="39">
        <v>4</v>
      </c>
      <c r="C340" s="32">
        <v>1</v>
      </c>
      <c r="D340" s="32">
        <v>231</v>
      </c>
      <c r="E340" s="32">
        <v>489022</v>
      </c>
      <c r="F340" s="112" t="s">
        <v>28</v>
      </c>
      <c r="G340" s="111">
        <v>55908.42</v>
      </c>
    </row>
    <row r="341" spans="1:7" s="8" customFormat="1" ht="12.75">
      <c r="A341" s="116" t="str">
        <f t="shared" si="5"/>
        <v>1336489023</v>
      </c>
      <c r="B341" s="39">
        <v>4</v>
      </c>
      <c r="C341" s="32">
        <v>1</v>
      </c>
      <c r="D341" s="32">
        <v>336</v>
      </c>
      <c r="E341" s="32">
        <v>489023</v>
      </c>
      <c r="F341" s="112" t="s">
        <v>497</v>
      </c>
      <c r="G341" s="111">
        <v>3000</v>
      </c>
    </row>
    <row r="342" spans="1:7" s="8" customFormat="1" ht="12.75">
      <c r="A342" s="2">
        <f t="shared" si="5"/>
      </c>
      <c r="B342" s="113"/>
      <c r="C342" s="33"/>
      <c r="D342" s="33"/>
      <c r="E342" s="33"/>
      <c r="F342" s="22" t="s">
        <v>597</v>
      </c>
      <c r="G342" s="110">
        <f>+SUM(G290:G341)</f>
        <v>575112.16</v>
      </c>
    </row>
    <row r="343" spans="1:7" s="8" customFormat="1" ht="12.75">
      <c r="A343" s="2">
        <f t="shared" si="5"/>
      </c>
      <c r="B343" s="39"/>
      <c r="C343" s="115"/>
      <c r="D343" s="35"/>
      <c r="E343" s="35"/>
      <c r="F343" s="2"/>
      <c r="G343" s="132"/>
    </row>
    <row r="344" spans="1:7" s="8" customFormat="1" ht="12.75">
      <c r="A344" s="116" t="str">
        <f aca="true" t="shared" si="6" ref="A344:A367">+CONCATENATE(C344,D344,E344)</f>
        <v>1151640002</v>
      </c>
      <c r="B344" s="39">
        <v>6</v>
      </c>
      <c r="C344" s="32">
        <f>+Inversions!B9</f>
        <v>1</v>
      </c>
      <c r="D344" s="32">
        <f>+Inversions!C9</f>
        <v>151</v>
      </c>
      <c r="E344" s="32">
        <f>+Inversions!D9</f>
        <v>640002</v>
      </c>
      <c r="F344" s="112" t="str">
        <f>+Inversions!E9</f>
        <v>CATÀLEG MASIES</v>
      </c>
      <c r="G344" s="111">
        <v>10644.98</v>
      </c>
    </row>
    <row r="345" spans="1:7" s="8" customFormat="1" ht="12.75">
      <c r="A345" s="116" t="str">
        <f t="shared" si="6"/>
        <v>1151640003</v>
      </c>
      <c r="B345" s="39">
        <v>6</v>
      </c>
      <c r="C345" s="32">
        <f>+Inversions!B10</f>
        <v>1</v>
      </c>
      <c r="D345" s="32">
        <f>+Inversions!C10</f>
        <v>151</v>
      </c>
      <c r="E345" s="32">
        <f>+Inversions!D10</f>
        <v>640003</v>
      </c>
      <c r="F345" s="112" t="str">
        <f>+Inversions!E10</f>
        <v>CATÀLEG DE CAMINS</v>
      </c>
      <c r="G345" s="111">
        <v>1500</v>
      </c>
    </row>
    <row r="346" spans="1:7" s="8" customFormat="1" ht="12.75">
      <c r="A346" s="116" t="str">
        <f>+CONCATENATE(C346,D346,E346)</f>
        <v>1151640001</v>
      </c>
      <c r="B346" s="39">
        <v>6</v>
      </c>
      <c r="C346" s="32">
        <f>+Inversions!B11</f>
        <v>1</v>
      </c>
      <c r="D346" s="32">
        <f>+Inversions!C11</f>
        <v>151</v>
      </c>
      <c r="E346" s="32">
        <f>+Inversions!D11</f>
        <v>640001</v>
      </c>
      <c r="F346" s="112" t="str">
        <f>+Inversions!E11</f>
        <v>POUM FEINES EXTRA</v>
      </c>
      <c r="G346" s="111">
        <v>15596.9</v>
      </c>
    </row>
    <row r="347" spans="1:7" s="8" customFormat="1" ht="12.75">
      <c r="A347" s="116" t="str">
        <f t="shared" si="6"/>
        <v>1151609001</v>
      </c>
      <c r="B347" s="39">
        <v>6</v>
      </c>
      <c r="C347" s="32">
        <f>+Inversions!B12</f>
        <v>1</v>
      </c>
      <c r="D347" s="32">
        <f>+Inversions!C12</f>
        <v>151</v>
      </c>
      <c r="E347" s="32">
        <f>+Inversions!D12</f>
        <v>609001</v>
      </c>
      <c r="F347" s="112" t="str">
        <f>+Inversions!E12</f>
        <v>FONT DE SANT JOAN</v>
      </c>
      <c r="G347" s="111">
        <v>11313.5</v>
      </c>
    </row>
    <row r="348" spans="1:7" s="8" customFormat="1" ht="12.75">
      <c r="A348" s="116" t="str">
        <f t="shared" si="6"/>
        <v>31532619001</v>
      </c>
      <c r="B348" s="39">
        <v>6</v>
      </c>
      <c r="C348" s="32">
        <f>+Inversions!B14</f>
        <v>3</v>
      </c>
      <c r="D348" s="32">
        <f>+Inversions!C14</f>
        <v>1532</v>
      </c>
      <c r="E348" s="32">
        <f>+Inversions!D14</f>
        <v>619001</v>
      </c>
      <c r="F348" s="112" t="str">
        <f>+Inversions!E14</f>
        <v>MILLORES CARRETERA BARCELONA</v>
      </c>
      <c r="G348" s="111">
        <v>7166.57</v>
      </c>
    </row>
    <row r="349" spans="1:7" s="8" customFormat="1" ht="12.75">
      <c r="A349" s="116" t="str">
        <f t="shared" si="6"/>
        <v>31532609010</v>
      </c>
      <c r="B349" s="39">
        <v>6</v>
      </c>
      <c r="C349" s="32">
        <f>+Inversions!B15</f>
        <v>3</v>
      </c>
      <c r="D349" s="32">
        <f>+Inversions!C15</f>
        <v>1532</v>
      </c>
      <c r="E349" s="32">
        <f>+Inversions!D15</f>
        <v>609010</v>
      </c>
      <c r="F349" s="112" t="str">
        <f>+Inversions!E15</f>
        <v>ASFALTAT CAMÍ DE CAN COSTA</v>
      </c>
      <c r="G349" s="111">
        <v>93629.95</v>
      </c>
    </row>
    <row r="350" spans="1:7" s="8" customFormat="1" ht="12.75">
      <c r="A350" s="116" t="str">
        <f t="shared" si="6"/>
        <v>31532619018</v>
      </c>
      <c r="B350" s="39">
        <v>6</v>
      </c>
      <c r="C350" s="32">
        <f>+Inversions!B16</f>
        <v>3</v>
      </c>
      <c r="D350" s="32">
        <f>+Inversions!C16</f>
        <v>1532</v>
      </c>
      <c r="E350" s="32">
        <f>+Inversions!D16</f>
        <v>619018</v>
      </c>
      <c r="F350" s="112" t="str">
        <f>+Inversions!E16</f>
        <v>CAMINS DE VIANANTS VARIS</v>
      </c>
      <c r="G350" s="111">
        <v>19000</v>
      </c>
    </row>
    <row r="351" spans="1:7" s="8" customFormat="1" ht="12.75">
      <c r="A351" s="116" t="str">
        <f t="shared" si="6"/>
        <v>31532619019</v>
      </c>
      <c r="B351" s="39">
        <v>6</v>
      </c>
      <c r="C351" s="32">
        <f>+Inversions!B17</f>
        <v>3</v>
      </c>
      <c r="D351" s="32">
        <f>+Inversions!C17</f>
        <v>1532</v>
      </c>
      <c r="E351" s="32">
        <f>+Inversions!D17</f>
        <v>619019</v>
      </c>
      <c r="F351" s="112" t="str">
        <f>+Inversions!E17</f>
        <v>ENTORN ERMITA DE SANT CRISTÒFOL</v>
      </c>
      <c r="G351" s="111">
        <v>6000</v>
      </c>
    </row>
    <row r="352" spans="1:7" s="8" customFormat="1" ht="12.75">
      <c r="A352" s="116" t="str">
        <f t="shared" si="6"/>
        <v>31532619004</v>
      </c>
      <c r="B352" s="39">
        <v>6</v>
      </c>
      <c r="C352" s="32">
        <f>+Inversions!B18</f>
        <v>3</v>
      </c>
      <c r="D352" s="32">
        <f>+Inversions!C18</f>
        <v>1532</v>
      </c>
      <c r="E352" s="32">
        <f>+Inversions!D18</f>
        <v>619004</v>
      </c>
      <c r="F352" s="112" t="str">
        <f>+Inversions!E18</f>
        <v>SENYALITZACIÓ VIÀRIA HORITZONTAL</v>
      </c>
      <c r="G352" s="111">
        <v>0</v>
      </c>
    </row>
    <row r="353" spans="1:7" s="8" customFormat="1" ht="12.75">
      <c r="A353" s="116" t="str">
        <f t="shared" si="6"/>
        <v>31532619020</v>
      </c>
      <c r="B353" s="39">
        <v>6</v>
      </c>
      <c r="C353" s="32">
        <f>+Inversions!B19</f>
        <v>3</v>
      </c>
      <c r="D353" s="32">
        <f>+Inversions!C19</f>
        <v>1532</v>
      </c>
      <c r="E353" s="32">
        <f>+Inversions!D19</f>
        <v>619020</v>
      </c>
      <c r="F353" s="112" t="str">
        <f>+Inversions!E19</f>
        <v>ESCALA I ADEQUACIÓ TERRES PARADA BUS CAN BARBANY</v>
      </c>
      <c r="G353" s="111">
        <v>5000</v>
      </c>
    </row>
    <row r="354" spans="1:7" s="8" customFormat="1" ht="12.75">
      <c r="A354" s="116" t="str">
        <f t="shared" si="6"/>
        <v>31532619021</v>
      </c>
      <c r="B354" s="39">
        <v>6</v>
      </c>
      <c r="C354" s="32">
        <f>+Inversions!B20</f>
        <v>3</v>
      </c>
      <c r="D354" s="32">
        <f>+Inversions!C20</f>
        <v>1532</v>
      </c>
      <c r="E354" s="32">
        <f>+Inversions!D20</f>
        <v>619021</v>
      </c>
      <c r="F354" s="112" t="str">
        <f>+Inversions!E20</f>
        <v>VORERA CARRETERA DE LA SAGRERA DAVANT SABATERIA</v>
      </c>
      <c r="G354" s="111">
        <v>5000</v>
      </c>
    </row>
    <row r="355" spans="1:7" s="8" customFormat="1" ht="12.75">
      <c r="A355" s="116" t="str">
        <f t="shared" si="6"/>
        <v>31532619022</v>
      </c>
      <c r="B355" s="39">
        <v>6</v>
      </c>
      <c r="C355" s="32">
        <f>+Inversions!B21</f>
        <v>3</v>
      </c>
      <c r="D355" s="32">
        <f>+Inversions!C21</f>
        <v>1532</v>
      </c>
      <c r="E355" s="32">
        <f>+Inversions!D21</f>
        <v>619022</v>
      </c>
      <c r="F355" s="112" t="str">
        <f>+Inversions!E21</f>
        <v>REFER CARRER PONENT</v>
      </c>
      <c r="G355" s="111">
        <v>0</v>
      </c>
    </row>
    <row r="356" spans="1:7" s="8" customFormat="1" ht="12.75">
      <c r="A356" s="116" t="str">
        <f t="shared" si="6"/>
        <v>31532609004</v>
      </c>
      <c r="B356" s="39">
        <v>6</v>
      </c>
      <c r="C356" s="32">
        <f>+Inversions!B22</f>
        <v>3</v>
      </c>
      <c r="D356" s="32">
        <f>+Inversions!C22</f>
        <v>1532</v>
      </c>
      <c r="E356" s="32">
        <f>+Inversions!D22</f>
        <v>609004</v>
      </c>
      <c r="F356" s="112" t="str">
        <f>+Inversions!E22</f>
        <v>ASFALTAT ACCÉS AL POLÍGON DE CAN MAGRE</v>
      </c>
      <c r="G356" s="111">
        <v>50000</v>
      </c>
    </row>
    <row r="357" spans="1:7" s="8" customFormat="1" ht="12.75">
      <c r="A357" s="116" t="str">
        <f t="shared" si="6"/>
        <v>31532624000</v>
      </c>
      <c r="B357" s="39">
        <v>6</v>
      </c>
      <c r="C357" s="32">
        <f>+Inversions!B23</f>
        <v>3</v>
      </c>
      <c r="D357" s="32">
        <f>+Inversions!C23</f>
        <v>1532</v>
      </c>
      <c r="E357" s="32">
        <f>+Inversions!D23</f>
        <v>624000</v>
      </c>
      <c r="F357" s="112" t="str">
        <f>+Inversions!E23</f>
        <v>ELEMENTS DE TRANSPORT BRIGADA</v>
      </c>
      <c r="G357" s="111">
        <v>21000</v>
      </c>
    </row>
    <row r="358" spans="1:7" s="8" customFormat="1" ht="12.75">
      <c r="A358" s="116" t="str">
        <f t="shared" si="6"/>
        <v>31532629003</v>
      </c>
      <c r="B358" s="39">
        <v>6</v>
      </c>
      <c r="C358" s="32">
        <f>+Inversions!B24</f>
        <v>3</v>
      </c>
      <c r="D358" s="32">
        <f>+Inversions!C24</f>
        <v>1532</v>
      </c>
      <c r="E358" s="32">
        <f>+Inversions!D24</f>
        <v>629003</v>
      </c>
      <c r="F358" s="112" t="str">
        <f>+Inversions!E24</f>
        <v>MILLORES PARADES BUS EXPRÉS ZONA LA SALA</v>
      </c>
      <c r="G358" s="111">
        <v>32453.29</v>
      </c>
    </row>
    <row r="359" spans="1:7" s="8" customFormat="1" ht="12.75">
      <c r="A359" s="116" t="str">
        <f t="shared" si="6"/>
        <v>31532619023</v>
      </c>
      <c r="B359" s="39">
        <v>6</v>
      </c>
      <c r="C359" s="32">
        <f>+Inversions!B25</f>
        <v>3</v>
      </c>
      <c r="D359" s="32">
        <f>+Inversions!C25</f>
        <v>1532</v>
      </c>
      <c r="E359" s="32">
        <f>+Inversions!D25</f>
        <v>619023</v>
      </c>
      <c r="F359" s="112" t="str">
        <f>+Inversions!E25</f>
        <v>AIGUA CAN FRANCH</v>
      </c>
      <c r="G359" s="111">
        <v>2000</v>
      </c>
    </row>
    <row r="360" spans="1:7" s="8" customFormat="1" ht="12.75">
      <c r="A360" s="116" t="str">
        <f t="shared" si="6"/>
        <v>31532619024</v>
      </c>
      <c r="B360" s="39">
        <v>6</v>
      </c>
      <c r="C360" s="32">
        <f>+Inversions!B26</f>
        <v>3</v>
      </c>
      <c r="D360" s="32">
        <f>+Inversions!C26</f>
        <v>1532</v>
      </c>
      <c r="E360" s="32">
        <f>+Inversions!D26</f>
        <v>619024</v>
      </c>
      <c r="F360" s="112" t="str">
        <f>+Inversions!E26</f>
        <v>ASFALTAT CARRER VALLBONA, VALLDAURA I LATERAL TERRASSA-MATARÓ</v>
      </c>
      <c r="G360" s="111">
        <v>60000</v>
      </c>
    </row>
    <row r="361" spans="1:7" s="8" customFormat="1" ht="12.75">
      <c r="A361" s="116" t="str">
        <f t="shared" si="6"/>
        <v>31532609006</v>
      </c>
      <c r="B361" s="39">
        <v>6</v>
      </c>
      <c r="C361" s="32">
        <f>+Inversions!B27</f>
        <v>3</v>
      </c>
      <c r="D361" s="32">
        <f>+Inversions!C27</f>
        <v>1532</v>
      </c>
      <c r="E361" s="32">
        <f>+Inversions!D27</f>
        <v>609006</v>
      </c>
      <c r="F361" s="112" t="str">
        <f>+Inversions!E27</f>
        <v>CAMÍ DELS AMETLLERS</v>
      </c>
      <c r="G361" s="111">
        <v>8757.13</v>
      </c>
    </row>
    <row r="362" spans="1:7" s="8" customFormat="1" ht="12.75">
      <c r="A362" s="116" t="str">
        <f t="shared" si="6"/>
        <v>31623609002</v>
      </c>
      <c r="B362" s="39">
        <v>6</v>
      </c>
      <c r="C362" s="32">
        <f>+Inversions!B29</f>
        <v>3</v>
      </c>
      <c r="D362" s="32">
        <f>+Inversions!C29</f>
        <v>1623</v>
      </c>
      <c r="E362" s="32">
        <f>+Inversions!D29</f>
        <v>609002</v>
      </c>
      <c r="F362" s="112" t="str">
        <f>+Inversions!E29</f>
        <v>CONNEXIO CLAVEGUERAM BARRI DEL BONAIRE CAN FRANCH</v>
      </c>
      <c r="G362" s="111">
        <v>63907.92</v>
      </c>
    </row>
    <row r="363" spans="1:7" s="8" customFormat="1" ht="12.75">
      <c r="A363" s="116" t="str">
        <f t="shared" si="6"/>
        <v>31623609003</v>
      </c>
      <c r="B363" s="39">
        <v>6</v>
      </c>
      <c r="C363" s="32">
        <f>+Inversions!B30</f>
        <v>3</v>
      </c>
      <c r="D363" s="32">
        <f>+Inversions!C30</f>
        <v>1623</v>
      </c>
      <c r="E363" s="32">
        <f>+Inversions!D30</f>
        <v>609003</v>
      </c>
      <c r="F363" s="112" t="str">
        <f>+Inversions!E30</f>
        <v>CONNEXIO CLAVEGUERAM BARRI DE LA SERRA</v>
      </c>
      <c r="G363" s="111">
        <v>58804.49</v>
      </c>
    </row>
    <row r="364" spans="1:7" s="8" customFormat="1" ht="12.75">
      <c r="A364" s="116" t="str">
        <f t="shared" si="6"/>
        <v>31623609008</v>
      </c>
      <c r="B364" s="39">
        <v>6</v>
      </c>
      <c r="C364" s="32">
        <f>+Inversions!B31</f>
        <v>3</v>
      </c>
      <c r="D364" s="32">
        <f>+Inversions!C31</f>
        <v>1623</v>
      </c>
      <c r="E364" s="32">
        <f>+Inversions!D31</f>
        <v>609008</v>
      </c>
      <c r="F364" s="112" t="str">
        <f>+Inversions!E31</f>
        <v>CONSOLIDACIÓ TALÚS CAMÍ DE CALDES</v>
      </c>
      <c r="G364" s="111">
        <v>0</v>
      </c>
    </row>
    <row r="365" spans="1:7" s="8" customFormat="1" ht="12.75">
      <c r="A365" s="116" t="str">
        <f t="shared" si="6"/>
        <v>31623619025</v>
      </c>
      <c r="B365" s="39">
        <v>6</v>
      </c>
      <c r="C365" s="32">
        <f>+Inversions!B32</f>
        <v>3</v>
      </c>
      <c r="D365" s="32">
        <f>+Inversions!C32</f>
        <v>1623</v>
      </c>
      <c r="E365" s="32">
        <f>+Inversions!D32</f>
        <v>619025</v>
      </c>
      <c r="F365" s="112" t="str">
        <f>+Inversions!E32</f>
        <v>CLAVEGUERAM CARRER DR FLÈMING I CAN FIGUERETES</v>
      </c>
      <c r="G365" s="111">
        <v>20000</v>
      </c>
    </row>
    <row r="366" spans="1:7" s="8" customFormat="1" ht="12.75">
      <c r="A366" s="116" t="str">
        <f t="shared" si="6"/>
        <v>31623619026</v>
      </c>
      <c r="B366" s="39">
        <v>6</v>
      </c>
      <c r="C366" s="32">
        <f>+Inversions!B33</f>
        <v>3</v>
      </c>
      <c r="D366" s="32">
        <f>+Inversions!C33</f>
        <v>1623</v>
      </c>
      <c r="E366" s="32">
        <f>+Inversions!D33</f>
        <v>619026</v>
      </c>
      <c r="F366" s="112" t="str">
        <f>+Inversions!E33</f>
        <v>CLAVEGUERAM PASSATGE RIERETA</v>
      </c>
      <c r="G366" s="111">
        <v>28000</v>
      </c>
    </row>
    <row r="367" spans="1:7" s="8" customFormat="1" ht="12.75">
      <c r="A367" s="116" t="str">
        <f t="shared" si="6"/>
        <v>31623619027</v>
      </c>
      <c r="B367" s="39">
        <v>6</v>
      </c>
      <c r="C367" s="32">
        <f>+Inversions!B34</f>
        <v>3</v>
      </c>
      <c r="D367" s="32">
        <f>+Inversions!C34</f>
        <v>1623</v>
      </c>
      <c r="E367" s="32">
        <f>+Inversions!D34</f>
        <v>619027</v>
      </c>
      <c r="F367" s="112" t="str">
        <f>+Inversions!E34</f>
        <v>ESBORANC CLAVEGUERAM CAMÍ CALDES CAN MET</v>
      </c>
      <c r="G367" s="111">
        <v>30000</v>
      </c>
    </row>
    <row r="368" spans="1:7" s="8" customFormat="1" ht="12.75">
      <c r="A368" s="116" t="str">
        <f>+CONCATENATE(C368,D368,E368)</f>
        <v>31623609012</v>
      </c>
      <c r="B368" s="39">
        <v>6</v>
      </c>
      <c r="C368" s="32">
        <f>+Inversions!B35</f>
        <v>3</v>
      </c>
      <c r="D368" s="32">
        <f>+Inversions!C35</f>
        <v>1623</v>
      </c>
      <c r="E368" s="32">
        <f>+Inversions!D35</f>
        <v>609012</v>
      </c>
      <c r="F368" s="112" t="str">
        <f>+Inversions!E35</f>
        <v>CANONADA XARXA CLAVEGUERAM TORRENT DE LES 3 PEDRES</v>
      </c>
      <c r="G368" s="111">
        <v>380000</v>
      </c>
    </row>
    <row r="369" spans="1:7" s="8" customFormat="1" ht="12.75">
      <c r="A369" s="116" t="str">
        <f aca="true" t="shared" si="7" ref="A369:A412">+CONCATENATE(C369,D369,E369)</f>
        <v>31621609009</v>
      </c>
      <c r="B369" s="39">
        <v>6</v>
      </c>
      <c r="C369" s="32">
        <f>+Inversions!B36</f>
        <v>3</v>
      </c>
      <c r="D369" s="32">
        <f>+Inversions!C36</f>
        <v>1621</v>
      </c>
      <c r="E369" s="32">
        <f>+Inversions!D36</f>
        <v>609009</v>
      </c>
      <c r="F369" s="112" t="str">
        <f>+Inversions!E36</f>
        <v>CONVENI CAN MET I CAN MASET</v>
      </c>
      <c r="G369" s="111">
        <v>0</v>
      </c>
    </row>
    <row r="370" spans="1:7" s="8" customFormat="1" ht="12.75">
      <c r="A370" s="116" t="str">
        <f aca="true" t="shared" si="8" ref="A370:A386">+CONCATENATE(C370,D370,E370)</f>
        <v>3165619006</v>
      </c>
      <c r="B370" s="39">
        <v>6</v>
      </c>
      <c r="C370" s="37">
        <f>+Inversions!B38</f>
        <v>3</v>
      </c>
      <c r="D370" s="32">
        <f>+Inversions!C38</f>
        <v>165</v>
      </c>
      <c r="E370" s="32">
        <f>+Inversions!D38</f>
        <v>619006</v>
      </c>
      <c r="F370" s="112" t="str">
        <f>+Inversions!E38</f>
        <v>ESTALVI ENERGÈTIC ENLLUMENAT FASE 1</v>
      </c>
      <c r="G370" s="111">
        <v>0</v>
      </c>
    </row>
    <row r="371" spans="1:7" s="8" customFormat="1" ht="12.75">
      <c r="A371" s="116" t="str">
        <f>+CONCATENATE(C371,D371,E371)</f>
        <v>1165609013</v>
      </c>
      <c r="B371" s="39">
        <v>6</v>
      </c>
      <c r="C371" s="37">
        <f>+Inversions!B39</f>
        <v>1</v>
      </c>
      <c r="D371" s="32">
        <f>+Inversions!C39</f>
        <v>165</v>
      </c>
      <c r="E371" s="32">
        <f>+Inversions!D39</f>
        <v>609013</v>
      </c>
      <c r="F371" s="112" t="str">
        <f>+Inversions!E39</f>
        <v>ENLLUMENAT SKATE PARK</v>
      </c>
      <c r="G371" s="111">
        <v>2000</v>
      </c>
    </row>
    <row r="372" spans="1:7" s="8" customFormat="1" ht="12.75">
      <c r="A372" s="116" t="str">
        <f>+CONCATENATE(C372,D372,E372)</f>
        <v>3165609014</v>
      </c>
      <c r="B372" s="39">
        <v>6</v>
      </c>
      <c r="C372" s="37">
        <f>+Inversions!B40</f>
        <v>3</v>
      </c>
      <c r="D372" s="32">
        <f>+Inversions!C40</f>
        <v>165</v>
      </c>
      <c r="E372" s="32">
        <f>+Inversions!D40</f>
        <v>609014</v>
      </c>
      <c r="F372" s="112" t="str">
        <f>+Inversions!E40</f>
        <v>ENLLUMENAT ZONES URBANES</v>
      </c>
      <c r="G372" s="111">
        <v>8000</v>
      </c>
    </row>
    <row r="373" spans="1:7" s="8" customFormat="1" ht="12.75">
      <c r="A373" s="116" t="str">
        <f t="shared" si="8"/>
        <v>3920632001</v>
      </c>
      <c r="B373" s="39">
        <v>6</v>
      </c>
      <c r="C373" s="32">
        <f>+Inversions!B42</f>
        <v>3</v>
      </c>
      <c r="D373" s="32">
        <f>+Inversions!C42</f>
        <v>920</v>
      </c>
      <c r="E373" s="32">
        <f>+Inversions!D42</f>
        <v>632001</v>
      </c>
      <c r="F373" s="112" t="str">
        <f>+Inversions!E42</f>
        <v>REFORMES JUTJAT</v>
      </c>
      <c r="G373" s="111">
        <v>2000</v>
      </c>
    </row>
    <row r="374" spans="1:7" s="8" customFormat="1" ht="12.75">
      <c r="A374" s="116" t="str">
        <f t="shared" si="8"/>
        <v>31721623003</v>
      </c>
      <c r="B374" s="39">
        <v>6</v>
      </c>
      <c r="C374" s="32">
        <f>+Inversions!B44</f>
        <v>3</v>
      </c>
      <c r="D374" s="32">
        <f>+Inversions!C44</f>
        <v>1721</v>
      </c>
      <c r="E374" s="32">
        <f>+Inversions!D44</f>
        <v>623003</v>
      </c>
      <c r="F374" s="112" t="str">
        <f>+Inversions!E44</f>
        <v>COMPRA TRITURADORA I COMPOSTATGES</v>
      </c>
      <c r="G374" s="111">
        <v>15000</v>
      </c>
    </row>
    <row r="375" spans="1:7" s="8" customFormat="1" ht="12.75">
      <c r="A375" s="116" t="str">
        <f t="shared" si="8"/>
        <v>2323639001</v>
      </c>
      <c r="B375" s="39">
        <v>6</v>
      </c>
      <c r="C375" s="32">
        <f>+Inversions!B46</f>
        <v>2</v>
      </c>
      <c r="D375" s="32">
        <v>323</v>
      </c>
      <c r="E375" s="32">
        <f>+Inversions!D46</f>
        <v>639001</v>
      </c>
      <c r="F375" s="112" t="str">
        <f>+Inversions!E46</f>
        <v>REFORMES ESCOLA BRESSOL ALZINA</v>
      </c>
      <c r="G375" s="111">
        <v>11450</v>
      </c>
    </row>
    <row r="376" spans="1:7" s="8" customFormat="1" ht="12.75">
      <c r="A376" s="116" t="str">
        <f t="shared" si="8"/>
        <v>2323619028</v>
      </c>
      <c r="B376" s="39">
        <v>6</v>
      </c>
      <c r="C376" s="32">
        <f>+Inversions!B47</f>
        <v>2</v>
      </c>
      <c r="D376" s="32">
        <v>323</v>
      </c>
      <c r="E376" s="32">
        <f>+Inversions!D47</f>
        <v>619028</v>
      </c>
      <c r="F376" s="112" t="str">
        <f>+Inversions!E47</f>
        <v>JARDÍ ESCOLA LA SAGRERA FASE 1</v>
      </c>
      <c r="G376" s="111">
        <v>6000</v>
      </c>
    </row>
    <row r="377" spans="1:7" s="8" customFormat="1" ht="12.75">
      <c r="A377" s="116" t="str">
        <f t="shared" si="8"/>
        <v>2323639000</v>
      </c>
      <c r="B377" s="39">
        <v>6</v>
      </c>
      <c r="C377" s="32">
        <f>+Inversions!B48</f>
        <v>2</v>
      </c>
      <c r="D377" s="32">
        <v>323</v>
      </c>
      <c r="E377" s="32">
        <f>+Inversions!D48</f>
        <v>639000</v>
      </c>
      <c r="F377" s="112" t="str">
        <f>+Inversions!E48</f>
        <v>REFORMES ESCOLA RONÇANA</v>
      </c>
      <c r="G377" s="111">
        <v>22000</v>
      </c>
    </row>
    <row r="378" spans="1:7" s="8" customFormat="1" ht="12.75">
      <c r="A378" s="116" t="str">
        <f t="shared" si="8"/>
        <v>23321632002</v>
      </c>
      <c r="B378" s="39">
        <v>6</v>
      </c>
      <c r="C378" s="32">
        <f>+Inversions!B50</f>
        <v>2</v>
      </c>
      <c r="D378" s="32">
        <f>+Inversions!C50</f>
        <v>3321</v>
      </c>
      <c r="E378" s="32">
        <f>+Inversions!D50</f>
        <v>632002</v>
      </c>
      <c r="F378" s="112" t="str">
        <f>+Inversions!E50</f>
        <v>REFORMES BIBLIOTECA</v>
      </c>
      <c r="G378" s="111">
        <v>9500</v>
      </c>
    </row>
    <row r="379" spans="1:7" s="8" customFormat="1" ht="12.75">
      <c r="A379" s="116" t="str">
        <f>+CONCATENATE(C379,D379,E379)</f>
        <v>2333619029</v>
      </c>
      <c r="B379" s="39">
        <v>6</v>
      </c>
      <c r="C379" s="32">
        <f>+Inversions!B51</f>
        <v>2</v>
      </c>
      <c r="D379" s="32">
        <f>+Inversions!C51</f>
        <v>333</v>
      </c>
      <c r="E379" s="32">
        <f>+Inversions!D51</f>
        <v>619029</v>
      </c>
      <c r="F379" s="112" t="str">
        <f>+Inversions!E51</f>
        <v>REFORMES LA FÀBRICA</v>
      </c>
      <c r="G379" s="111">
        <v>6500</v>
      </c>
    </row>
    <row r="380" spans="1:7" s="8" customFormat="1" ht="12.75">
      <c r="A380" s="116" t="str">
        <f>+CONCATENATE(C380,D380,E380)</f>
        <v>2330635001</v>
      </c>
      <c r="B380" s="39">
        <v>6</v>
      </c>
      <c r="C380" s="32">
        <f>+Inversions!B52</f>
        <v>2</v>
      </c>
      <c r="D380" s="32">
        <f>+Inversions!C52</f>
        <v>330</v>
      </c>
      <c r="E380" s="32">
        <f>+Inversions!D52</f>
        <v>635001</v>
      </c>
      <c r="F380" s="112" t="str">
        <f>+Inversions!E52</f>
        <v>REPOSICIÓ MARCS CUADRES DESPATXOS</v>
      </c>
      <c r="G380" s="111">
        <v>620</v>
      </c>
    </row>
    <row r="381" spans="1:7" s="8" customFormat="1" ht="12.75">
      <c r="A381" s="116" t="str">
        <f t="shared" si="8"/>
        <v>1336619008</v>
      </c>
      <c r="B381" s="39">
        <v>6</v>
      </c>
      <c r="C381" s="32">
        <f>+Inversions!B53</f>
        <v>1</v>
      </c>
      <c r="D381" s="32">
        <f>+Inversions!C53</f>
        <v>336</v>
      </c>
      <c r="E381" s="32">
        <f>+Inversions!D53</f>
        <v>619008</v>
      </c>
      <c r="F381" s="112" t="str">
        <f>+Inversions!E53</f>
        <v>REFORMA I ARRANJAMENTS SANT SIMPLE</v>
      </c>
      <c r="G381" s="111">
        <v>2942.74</v>
      </c>
    </row>
    <row r="382" spans="1:7" s="8" customFormat="1" ht="12.75">
      <c r="A382" s="116" t="str">
        <f t="shared" si="8"/>
        <v>4342623001</v>
      </c>
      <c r="B382" s="39">
        <v>6</v>
      </c>
      <c r="C382" s="32">
        <f>+Inversions!B55</f>
        <v>4</v>
      </c>
      <c r="D382" s="32">
        <f>+Inversions!C55</f>
        <v>342</v>
      </c>
      <c r="E382" s="32">
        <f>+Inversions!D55</f>
        <v>623001</v>
      </c>
      <c r="F382" s="112" t="str">
        <f>+Inversions!E55</f>
        <v>ADEQUACIÓ IL·LUMINACIÓ DEL PAVELLÓ FASE 1</v>
      </c>
      <c r="G382" s="111">
        <v>0</v>
      </c>
    </row>
    <row r="383" spans="1:7" s="8" customFormat="1" ht="12.75">
      <c r="A383" s="116" t="str">
        <f t="shared" si="8"/>
        <v>1342609011</v>
      </c>
      <c r="B383" s="39">
        <v>6</v>
      </c>
      <c r="C383" s="32">
        <f>+Inversions!B56</f>
        <v>1</v>
      </c>
      <c r="D383" s="32">
        <f>+Inversions!C56</f>
        <v>342</v>
      </c>
      <c r="E383" s="32">
        <f>+Inversions!D56</f>
        <v>609011</v>
      </c>
      <c r="F383" s="112" t="str">
        <f>+Inversions!E56</f>
        <v>CAMP DE FUTBOL</v>
      </c>
      <c r="G383" s="111">
        <v>94484.14</v>
      </c>
    </row>
    <row r="384" spans="1:7" s="8" customFormat="1" ht="12.75">
      <c r="A384" s="116" t="str">
        <f t="shared" si="8"/>
        <v>7920626000</v>
      </c>
      <c r="B384" s="39">
        <v>6</v>
      </c>
      <c r="C384" s="32">
        <f>+Inversions!B58</f>
        <v>7</v>
      </c>
      <c r="D384" s="32">
        <f>+Inversions!C58</f>
        <v>920</v>
      </c>
      <c r="E384" s="32">
        <f>+Inversions!D58</f>
        <v>626000</v>
      </c>
      <c r="F384" s="112" t="str">
        <f>+Inversions!E58</f>
        <v>INVERSIONS MATERIAL INFORMÀTIC</v>
      </c>
      <c r="G384" s="111">
        <v>15000</v>
      </c>
    </row>
    <row r="385" spans="1:7" s="8" customFormat="1" ht="12.75">
      <c r="A385" s="116" t="str">
        <f t="shared" si="8"/>
        <v>79231648000</v>
      </c>
      <c r="B385" s="39">
        <v>6</v>
      </c>
      <c r="C385" s="32">
        <f>+Inversions!B59</f>
        <v>7</v>
      </c>
      <c r="D385" s="32">
        <f>+Inversions!C59</f>
        <v>9231</v>
      </c>
      <c r="E385" s="32">
        <f>+Inversions!D59</f>
        <v>648000</v>
      </c>
      <c r="F385" s="112" t="str">
        <f>+Inversions!E59</f>
        <v>SISTEMES D'INFORMACIÓ. LEASING</v>
      </c>
      <c r="G385" s="111">
        <v>3124.23</v>
      </c>
    </row>
    <row r="386" spans="1:7" s="8" customFormat="1" ht="12.75">
      <c r="A386" s="2" t="str">
        <f t="shared" si="8"/>
        <v>1924609007</v>
      </c>
      <c r="B386" s="39">
        <v>6</v>
      </c>
      <c r="C386" s="37">
        <f>+Inversions!B60</f>
        <v>1</v>
      </c>
      <c r="D386" s="37">
        <f>+Inversions!C60</f>
        <v>924</v>
      </c>
      <c r="E386" s="37">
        <f>+Inversions!D60</f>
        <v>609007</v>
      </c>
      <c r="F386" s="119" t="str">
        <f>+Inversions!E60</f>
        <v>SKATE PARK</v>
      </c>
      <c r="G386" s="111">
        <v>0</v>
      </c>
    </row>
    <row r="387" spans="1:7" s="8" customFormat="1" ht="12.75">
      <c r="A387" s="2">
        <f t="shared" si="7"/>
      </c>
      <c r="B387" s="113"/>
      <c r="C387" s="33"/>
      <c r="D387" s="33"/>
      <c r="E387" s="33"/>
      <c r="F387" s="22" t="s">
        <v>598</v>
      </c>
      <c r="G387" s="110">
        <f>+SUM(G344:G386)</f>
        <v>1128395.8399999999</v>
      </c>
    </row>
    <row r="388" spans="1:7" s="8" customFormat="1" ht="12.75">
      <c r="A388" s="2">
        <f t="shared" si="7"/>
      </c>
      <c r="B388" s="113"/>
      <c r="C388" s="34"/>
      <c r="D388" s="34"/>
      <c r="E388" s="34"/>
      <c r="F388" s="23"/>
      <c r="G388" s="132"/>
    </row>
    <row r="389" spans="1:7" s="8" customFormat="1" ht="12.75">
      <c r="A389" s="2">
        <f t="shared" si="7"/>
      </c>
      <c r="B389" s="113"/>
      <c r="C389" s="33"/>
      <c r="D389" s="33"/>
      <c r="E389" s="33"/>
      <c r="F389" s="22" t="s">
        <v>599</v>
      </c>
      <c r="G389" s="110">
        <v>0</v>
      </c>
    </row>
    <row r="390" spans="1:7" s="8" customFormat="1" ht="12.75">
      <c r="A390" s="2">
        <f t="shared" si="7"/>
      </c>
      <c r="B390" s="113"/>
      <c r="C390" s="34"/>
      <c r="D390" s="34"/>
      <c r="E390" s="34"/>
      <c r="F390" s="2"/>
      <c r="G390" s="132"/>
    </row>
    <row r="391" spans="1:7" s="8" customFormat="1" ht="12.75">
      <c r="A391" s="116" t="str">
        <f t="shared" si="7"/>
        <v>7011911007</v>
      </c>
      <c r="B391" s="39">
        <v>9</v>
      </c>
      <c r="C391" s="32">
        <v>7</v>
      </c>
      <c r="D391" s="32" t="s">
        <v>628</v>
      </c>
      <c r="E391" s="32">
        <v>911007</v>
      </c>
      <c r="F391" s="112" t="s">
        <v>142</v>
      </c>
      <c r="G391" s="111">
        <v>12500</v>
      </c>
    </row>
    <row r="392" spans="1:7" s="8" customFormat="1" ht="12.75">
      <c r="A392" s="116" t="str">
        <f t="shared" si="7"/>
        <v>7011911013</v>
      </c>
      <c r="B392" s="39">
        <v>9</v>
      </c>
      <c r="C392" s="32">
        <v>7</v>
      </c>
      <c r="D392" s="32" t="s">
        <v>628</v>
      </c>
      <c r="E392" s="32">
        <v>911013</v>
      </c>
      <c r="F392" s="112" t="s">
        <v>143</v>
      </c>
      <c r="G392" s="111">
        <v>14502.16</v>
      </c>
    </row>
    <row r="393" spans="1:7" s="8" customFormat="1" ht="12.75">
      <c r="A393" s="116" t="str">
        <f t="shared" si="7"/>
        <v>7011911023</v>
      </c>
      <c r="B393" s="39">
        <v>9</v>
      </c>
      <c r="C393" s="32">
        <v>7</v>
      </c>
      <c r="D393" s="32" t="s">
        <v>628</v>
      </c>
      <c r="E393" s="32">
        <v>911023</v>
      </c>
      <c r="F393" s="112" t="s">
        <v>144</v>
      </c>
      <c r="G393" s="111">
        <v>15000</v>
      </c>
    </row>
    <row r="394" spans="1:7" s="8" customFormat="1" ht="12.75">
      <c r="A394" s="116" t="str">
        <f t="shared" si="7"/>
        <v>7011911024</v>
      </c>
      <c r="B394" s="39">
        <v>9</v>
      </c>
      <c r="C394" s="32">
        <v>7</v>
      </c>
      <c r="D394" s="32" t="s">
        <v>628</v>
      </c>
      <c r="E394" s="32">
        <v>911024</v>
      </c>
      <c r="F394" s="112" t="s">
        <v>145</v>
      </c>
      <c r="G394" s="111">
        <v>15000</v>
      </c>
    </row>
    <row r="395" spans="1:7" s="8" customFormat="1" ht="12.75">
      <c r="A395" s="116" t="str">
        <f t="shared" si="7"/>
        <v>7011911025</v>
      </c>
      <c r="B395" s="39">
        <v>9</v>
      </c>
      <c r="C395" s="32">
        <v>7</v>
      </c>
      <c r="D395" s="32" t="s">
        <v>628</v>
      </c>
      <c r="E395" s="32">
        <v>911025</v>
      </c>
      <c r="F395" s="112" t="s">
        <v>146</v>
      </c>
      <c r="G395" s="111">
        <v>15000</v>
      </c>
    </row>
    <row r="396" spans="1:7" s="8" customFormat="1" ht="12.75">
      <c r="A396" s="116" t="str">
        <f t="shared" si="7"/>
        <v>7011911028</v>
      </c>
      <c r="B396" s="39">
        <v>9</v>
      </c>
      <c r="C396" s="32">
        <v>7</v>
      </c>
      <c r="D396" s="32" t="s">
        <v>628</v>
      </c>
      <c r="E396" s="32">
        <v>911028</v>
      </c>
      <c r="F396" s="112" t="s">
        <v>147</v>
      </c>
      <c r="G396" s="111">
        <v>15000</v>
      </c>
    </row>
    <row r="397" spans="1:7" s="8" customFormat="1" ht="12.75">
      <c r="A397" s="116" t="str">
        <f t="shared" si="7"/>
        <v>7011911033</v>
      </c>
      <c r="B397" s="39">
        <v>9</v>
      </c>
      <c r="C397" s="32">
        <v>7</v>
      </c>
      <c r="D397" s="32" t="s">
        <v>628</v>
      </c>
      <c r="E397" s="32">
        <v>911033</v>
      </c>
      <c r="F397" s="112" t="s">
        <v>148</v>
      </c>
      <c r="G397" s="111">
        <v>17400.44</v>
      </c>
    </row>
    <row r="398" spans="1:7" s="8" customFormat="1" ht="12.75">
      <c r="A398" s="116" t="str">
        <f t="shared" si="7"/>
        <v>7011913006</v>
      </c>
      <c r="B398" s="39">
        <v>9</v>
      </c>
      <c r="C398" s="32">
        <v>7</v>
      </c>
      <c r="D398" s="32" t="s">
        <v>628</v>
      </c>
      <c r="E398" s="32" t="s">
        <v>31</v>
      </c>
      <c r="F398" s="112" t="s">
        <v>149</v>
      </c>
      <c r="G398" s="111">
        <v>14317.32</v>
      </c>
    </row>
    <row r="399" spans="1:7" s="8" customFormat="1" ht="12.75">
      <c r="A399" s="116" t="str">
        <f t="shared" si="7"/>
        <v>7011913008</v>
      </c>
      <c r="B399" s="39">
        <v>9</v>
      </c>
      <c r="C399" s="32">
        <v>7</v>
      </c>
      <c r="D399" s="32" t="s">
        <v>628</v>
      </c>
      <c r="E399" s="32" t="s">
        <v>32</v>
      </c>
      <c r="F399" s="112" t="s">
        <v>150</v>
      </c>
      <c r="G399" s="111">
        <v>56666.64</v>
      </c>
    </row>
    <row r="400" spans="1:7" s="8" customFormat="1" ht="12.75">
      <c r="A400" s="116" t="str">
        <f t="shared" si="7"/>
        <v>7011913009</v>
      </c>
      <c r="B400" s="39">
        <v>9</v>
      </c>
      <c r="C400" s="32">
        <v>7</v>
      </c>
      <c r="D400" s="32" t="s">
        <v>628</v>
      </c>
      <c r="E400" s="32" t="s">
        <v>33</v>
      </c>
      <c r="F400" s="112" t="s">
        <v>151</v>
      </c>
      <c r="G400" s="111">
        <v>22750</v>
      </c>
    </row>
    <row r="401" spans="1:7" s="8" customFormat="1" ht="12.75">
      <c r="A401" s="116" t="str">
        <f t="shared" si="7"/>
        <v>7011913010</v>
      </c>
      <c r="B401" s="39">
        <v>9</v>
      </c>
      <c r="C401" s="32">
        <v>7</v>
      </c>
      <c r="D401" s="32" t="s">
        <v>628</v>
      </c>
      <c r="E401" s="32" t="s">
        <v>34</v>
      </c>
      <c r="F401" s="112" t="s">
        <v>152</v>
      </c>
      <c r="G401" s="111">
        <v>50000</v>
      </c>
    </row>
    <row r="402" spans="1:7" s="8" customFormat="1" ht="12.75">
      <c r="A402" s="116" t="str">
        <f t="shared" si="7"/>
        <v>7011913011</v>
      </c>
      <c r="B402" s="39">
        <v>9</v>
      </c>
      <c r="C402" s="32">
        <v>7</v>
      </c>
      <c r="D402" s="32" t="s">
        <v>628</v>
      </c>
      <c r="E402" s="32" t="s">
        <v>35</v>
      </c>
      <c r="F402" s="112" t="s">
        <v>153</v>
      </c>
      <c r="G402" s="111">
        <v>13880.56</v>
      </c>
    </row>
    <row r="403" spans="1:7" s="8" customFormat="1" ht="12.75">
      <c r="A403" s="116" t="str">
        <f t="shared" si="7"/>
        <v>7011913012</v>
      </c>
      <c r="B403" s="39">
        <v>9</v>
      </c>
      <c r="C403" s="32">
        <v>7</v>
      </c>
      <c r="D403" s="32" t="s">
        <v>628</v>
      </c>
      <c r="E403" s="32" t="s">
        <v>36</v>
      </c>
      <c r="F403" s="112" t="s">
        <v>154</v>
      </c>
      <c r="G403" s="111">
        <v>55816.48</v>
      </c>
    </row>
    <row r="404" spans="1:7" s="8" customFormat="1" ht="12.75">
      <c r="A404" s="116" t="str">
        <f t="shared" si="7"/>
        <v>7011913014</v>
      </c>
      <c r="B404" s="39">
        <v>9</v>
      </c>
      <c r="C404" s="32">
        <v>7</v>
      </c>
      <c r="D404" s="32" t="s">
        <v>628</v>
      </c>
      <c r="E404" s="32" t="s">
        <v>37</v>
      </c>
      <c r="F404" s="112" t="s">
        <v>155</v>
      </c>
      <c r="G404" s="111">
        <v>18428.59</v>
      </c>
    </row>
    <row r="405" spans="1:7" s="8" customFormat="1" ht="12.75">
      <c r="A405" s="116" t="str">
        <f t="shared" si="7"/>
        <v>7011913015</v>
      </c>
      <c r="B405" s="39">
        <v>9</v>
      </c>
      <c r="C405" s="32">
        <v>7</v>
      </c>
      <c r="D405" s="32" t="s">
        <v>628</v>
      </c>
      <c r="E405" s="32" t="s">
        <v>38</v>
      </c>
      <c r="F405" s="112" t="s">
        <v>156</v>
      </c>
      <c r="G405" s="111">
        <v>40277.76</v>
      </c>
    </row>
    <row r="406" spans="1:7" s="8" customFormat="1" ht="12.75">
      <c r="A406" s="116" t="str">
        <f t="shared" si="7"/>
        <v>7011913016</v>
      </c>
      <c r="B406" s="39">
        <v>9</v>
      </c>
      <c r="C406" s="32">
        <v>7</v>
      </c>
      <c r="D406" s="32" t="s">
        <v>628</v>
      </c>
      <c r="E406" s="32" t="s">
        <v>39</v>
      </c>
      <c r="F406" s="112" t="s">
        <v>157</v>
      </c>
      <c r="G406" s="111">
        <v>27480.08</v>
      </c>
    </row>
    <row r="407" spans="1:7" s="8" customFormat="1" ht="12.75">
      <c r="A407" s="116" t="str">
        <f t="shared" si="7"/>
        <v>7011913017</v>
      </c>
      <c r="B407" s="39">
        <v>9</v>
      </c>
      <c r="C407" s="32">
        <v>7</v>
      </c>
      <c r="D407" s="32" t="s">
        <v>628</v>
      </c>
      <c r="E407" s="32" t="s">
        <v>40</v>
      </c>
      <c r="F407" s="112" t="s">
        <v>158</v>
      </c>
      <c r="G407" s="111">
        <v>32900</v>
      </c>
    </row>
    <row r="408" spans="1:7" s="8" customFormat="1" ht="12.75">
      <c r="A408" s="116" t="str">
        <f t="shared" si="7"/>
        <v>7011913018</v>
      </c>
      <c r="B408" s="39">
        <v>9</v>
      </c>
      <c r="C408" s="32">
        <v>7</v>
      </c>
      <c r="D408" s="32" t="s">
        <v>628</v>
      </c>
      <c r="E408" s="32" t="s">
        <v>41</v>
      </c>
      <c r="F408" s="112" t="s">
        <v>159</v>
      </c>
      <c r="G408" s="111">
        <v>31039</v>
      </c>
    </row>
    <row r="409" spans="1:7" s="8" customFormat="1" ht="12.75">
      <c r="A409" s="116" t="str">
        <f t="shared" si="7"/>
        <v>7011913019</v>
      </c>
      <c r="B409" s="39">
        <v>9</v>
      </c>
      <c r="C409" s="32">
        <v>7</v>
      </c>
      <c r="D409" s="32" t="s">
        <v>628</v>
      </c>
      <c r="E409" s="32" t="s">
        <v>42</v>
      </c>
      <c r="F409" s="112" t="s">
        <v>160</v>
      </c>
      <c r="G409" s="111">
        <v>27500</v>
      </c>
    </row>
    <row r="410" spans="1:7" s="8" customFormat="1" ht="12.75">
      <c r="A410" s="116" t="str">
        <f t="shared" si="7"/>
        <v>7011913020</v>
      </c>
      <c r="B410" s="39">
        <v>9</v>
      </c>
      <c r="C410" s="32">
        <v>7</v>
      </c>
      <c r="D410" s="32" t="s">
        <v>628</v>
      </c>
      <c r="E410" s="32" t="s">
        <v>43</v>
      </c>
      <c r="F410" s="112" t="s">
        <v>161</v>
      </c>
      <c r="G410" s="111">
        <v>23198.05</v>
      </c>
    </row>
    <row r="411" spans="1:7" s="8" customFormat="1" ht="12.75">
      <c r="A411" s="116" t="str">
        <f t="shared" si="7"/>
        <v>7011913021</v>
      </c>
      <c r="B411" s="39">
        <v>9</v>
      </c>
      <c r="C411" s="32">
        <v>7</v>
      </c>
      <c r="D411" s="32" t="s">
        <v>628</v>
      </c>
      <c r="E411" s="32" t="s">
        <v>44</v>
      </c>
      <c r="F411" s="112" t="s">
        <v>162</v>
      </c>
      <c r="G411" s="111">
        <v>32036.52</v>
      </c>
    </row>
    <row r="412" spans="1:7" s="8" customFormat="1" ht="12.75">
      <c r="A412" s="116" t="str">
        <f t="shared" si="7"/>
        <v>7011913022</v>
      </c>
      <c r="B412" s="39">
        <v>9</v>
      </c>
      <c r="C412" s="32">
        <v>7</v>
      </c>
      <c r="D412" s="32" t="s">
        <v>628</v>
      </c>
      <c r="E412" s="32" t="s">
        <v>45</v>
      </c>
      <c r="F412" s="112" t="s">
        <v>163</v>
      </c>
      <c r="G412" s="111">
        <v>45000</v>
      </c>
    </row>
    <row r="413" spans="1:7" s="8" customFormat="1" ht="12.75">
      <c r="A413" s="116" t="str">
        <f>+CONCATENATE(C413,D413,E413)</f>
        <v>7011913026</v>
      </c>
      <c r="B413" s="39">
        <v>9</v>
      </c>
      <c r="C413" s="32">
        <v>7</v>
      </c>
      <c r="D413" s="32" t="s">
        <v>628</v>
      </c>
      <c r="E413" s="32" t="s">
        <v>46</v>
      </c>
      <c r="F413" s="112" t="s">
        <v>164</v>
      </c>
      <c r="G413" s="111">
        <v>30222.2</v>
      </c>
    </row>
    <row r="414" spans="1:7" s="8" customFormat="1" ht="12.75">
      <c r="A414" s="2" t="s">
        <v>167</v>
      </c>
      <c r="B414" s="39">
        <v>9</v>
      </c>
      <c r="C414" s="32">
        <v>7</v>
      </c>
      <c r="D414" s="32" t="s">
        <v>628</v>
      </c>
      <c r="E414" s="32">
        <v>913032</v>
      </c>
      <c r="F414" s="112" t="s">
        <v>165</v>
      </c>
      <c r="G414" s="111">
        <v>0</v>
      </c>
    </row>
    <row r="415" spans="2:7" s="8" customFormat="1" ht="12.75">
      <c r="B415" s="113"/>
      <c r="C415" s="33"/>
      <c r="D415" s="33"/>
      <c r="E415" s="33"/>
      <c r="F415" s="22" t="s">
        <v>600</v>
      </c>
      <c r="G415" s="110">
        <f>+SUM(G391:G414)</f>
        <v>625915.7999999999</v>
      </c>
    </row>
    <row r="416" spans="2:7" s="8" customFormat="1" ht="13.5" thickBot="1">
      <c r="B416" s="113"/>
      <c r="C416" s="34"/>
      <c r="D416" s="34"/>
      <c r="E416" s="34"/>
      <c r="F416" s="155"/>
      <c r="G416" s="156"/>
    </row>
    <row r="417" spans="2:7" s="8" customFormat="1" ht="13.5" thickBot="1">
      <c r="B417" s="113"/>
      <c r="C417" s="157"/>
      <c r="D417" s="158"/>
      <c r="E417" s="159"/>
      <c r="F417" s="160" t="s">
        <v>626</v>
      </c>
      <c r="G417" s="161">
        <f>+SUM(G9:G415)/2</f>
        <v>8009292.044157502</v>
      </c>
    </row>
    <row r="418" spans="2:5" s="8" customFormat="1" ht="12.75">
      <c r="B418" s="113"/>
      <c r="C418" s="34"/>
      <c r="D418" s="34"/>
      <c r="E418" s="34"/>
    </row>
    <row r="419" spans="2:5" s="8" customFormat="1" ht="12.75">
      <c r="B419" s="113"/>
      <c r="C419" s="34"/>
      <c r="D419" s="34"/>
      <c r="E419" s="34"/>
    </row>
    <row r="420" spans="2:5" s="8" customFormat="1" ht="12.75">
      <c r="B420" s="113"/>
      <c r="C420" s="34"/>
      <c r="D420" s="34"/>
      <c r="E420" s="34"/>
    </row>
    <row r="421" spans="2:5" s="8" customFormat="1" ht="12.75">
      <c r="B421" s="113"/>
      <c r="C421" s="34"/>
      <c r="D421" s="34"/>
      <c r="E421" s="34"/>
    </row>
    <row r="422" spans="2:5" s="8" customFormat="1" ht="12.75">
      <c r="B422" s="113"/>
      <c r="C422" s="34"/>
      <c r="D422" s="34"/>
      <c r="E422" s="34"/>
    </row>
    <row r="423" spans="2:5" s="8" customFormat="1" ht="12.75">
      <c r="B423" s="113"/>
      <c r="C423" s="34"/>
      <c r="D423" s="34"/>
      <c r="E423" s="34"/>
    </row>
    <row r="424" spans="2:5" s="8" customFormat="1" ht="12.75">
      <c r="B424" s="113"/>
      <c r="C424" s="34"/>
      <c r="D424" s="34"/>
      <c r="E424" s="34"/>
    </row>
    <row r="425" spans="2:5" s="8" customFormat="1" ht="12.75">
      <c r="B425" s="113"/>
      <c r="C425" s="34"/>
      <c r="D425" s="34"/>
      <c r="E425" s="34"/>
    </row>
    <row r="426" spans="2:5" s="8" customFormat="1" ht="12.75">
      <c r="B426" s="113"/>
      <c r="C426" s="34"/>
      <c r="D426" s="34"/>
      <c r="E426" s="34"/>
    </row>
    <row r="427" spans="2:5" s="8" customFormat="1" ht="12.75">
      <c r="B427" s="113"/>
      <c r="C427" s="34"/>
      <c r="D427" s="34"/>
      <c r="E427" s="34"/>
    </row>
    <row r="428" spans="2:5" s="8" customFormat="1" ht="12.75">
      <c r="B428" s="113"/>
      <c r="C428" s="34"/>
      <c r="D428" s="34"/>
      <c r="E428" s="34"/>
    </row>
    <row r="429" spans="2:5" s="8" customFormat="1" ht="12.75">
      <c r="B429" s="113"/>
      <c r="C429" s="34"/>
      <c r="D429" s="34"/>
      <c r="E429" s="34"/>
    </row>
    <row r="430" spans="2:5" s="8" customFormat="1" ht="12.75">
      <c r="B430" s="113"/>
      <c r="C430" s="34"/>
      <c r="D430" s="34"/>
      <c r="E430" s="34"/>
    </row>
    <row r="431" spans="2:5" s="8" customFormat="1" ht="12.75">
      <c r="B431" s="113"/>
      <c r="C431" s="34"/>
      <c r="D431" s="34"/>
      <c r="E431" s="34"/>
    </row>
    <row r="432" spans="2:5" s="8" customFormat="1" ht="12.75">
      <c r="B432" s="113"/>
      <c r="C432" s="34"/>
      <c r="D432" s="34"/>
      <c r="E432" s="34"/>
    </row>
    <row r="433" spans="2:5" s="8" customFormat="1" ht="12.75">
      <c r="B433" s="113"/>
      <c r="C433" s="34"/>
      <c r="D433" s="34"/>
      <c r="E433" s="34"/>
    </row>
    <row r="434" spans="2:5" s="8" customFormat="1" ht="12.75">
      <c r="B434" s="113"/>
      <c r="C434" s="34"/>
      <c r="D434" s="34"/>
      <c r="E434" s="34"/>
    </row>
    <row r="435" spans="2:5" s="8" customFormat="1" ht="12.75">
      <c r="B435" s="113"/>
      <c r="C435" s="34"/>
      <c r="D435" s="34"/>
      <c r="E435" s="34"/>
    </row>
    <row r="436" spans="2:5" s="8" customFormat="1" ht="12.75">
      <c r="B436" s="113"/>
      <c r="C436" s="34"/>
      <c r="D436" s="34"/>
      <c r="E436" s="34"/>
    </row>
    <row r="437" spans="2:5" s="8" customFormat="1" ht="12.75">
      <c r="B437" s="113"/>
      <c r="C437" s="34"/>
      <c r="D437" s="34"/>
      <c r="E437" s="34"/>
    </row>
    <row r="438" spans="2:5" s="8" customFormat="1" ht="12.75">
      <c r="B438" s="113"/>
      <c r="C438" s="34"/>
      <c r="D438" s="34"/>
      <c r="E438" s="34"/>
    </row>
    <row r="439" spans="2:5" s="8" customFormat="1" ht="12.75">
      <c r="B439" s="113"/>
      <c r="C439" s="34"/>
      <c r="D439" s="34"/>
      <c r="E439" s="34"/>
    </row>
    <row r="440" spans="2:5" s="8" customFormat="1" ht="12.75">
      <c r="B440" s="113"/>
      <c r="C440" s="34"/>
      <c r="D440" s="34"/>
      <c r="E440" s="34"/>
    </row>
    <row r="441" spans="2:5" s="8" customFormat="1" ht="12.75">
      <c r="B441" s="113"/>
      <c r="C441" s="34"/>
      <c r="D441" s="34"/>
      <c r="E441" s="34"/>
    </row>
    <row r="442" spans="2:5" s="8" customFormat="1" ht="12.75">
      <c r="B442" s="113"/>
      <c r="C442" s="34"/>
      <c r="D442" s="34"/>
      <c r="E442" s="34"/>
    </row>
    <row r="443" spans="2:5" s="8" customFormat="1" ht="12.75">
      <c r="B443" s="113"/>
      <c r="C443" s="34"/>
      <c r="D443" s="34"/>
      <c r="E443" s="34"/>
    </row>
    <row r="444" spans="1:244" s="8" customFormat="1" ht="12.75">
      <c r="A444" s="2"/>
      <c r="B444" s="21"/>
      <c r="C444" s="3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</row>
    <row r="445" spans="3:5" ht="12.75">
      <c r="C445" s="3"/>
      <c r="D445" s="3"/>
      <c r="E445" s="3"/>
    </row>
    <row r="446" spans="3:5" ht="12.75">
      <c r="C446" s="3"/>
      <c r="D446" s="3"/>
      <c r="E446" s="3"/>
    </row>
    <row r="447" spans="3:5" ht="12.75">
      <c r="C447" s="3"/>
      <c r="D447" s="3"/>
      <c r="E447" s="3"/>
    </row>
    <row r="448" spans="3:5" ht="12.75">
      <c r="C448" s="3"/>
      <c r="D448" s="3"/>
      <c r="E448" s="3"/>
    </row>
    <row r="449" spans="3:5" ht="12.75">
      <c r="C449" s="3"/>
      <c r="D449" s="3"/>
      <c r="E449" s="3"/>
    </row>
    <row r="450" spans="3:5" ht="12.75">
      <c r="C450" s="3"/>
      <c r="D450" s="3"/>
      <c r="E450" s="3"/>
    </row>
    <row r="451" spans="3:5" ht="12.75">
      <c r="C451" s="3"/>
      <c r="D451" s="3"/>
      <c r="E451" s="3"/>
    </row>
    <row r="452" spans="3:5" ht="12.75">
      <c r="C452" s="3"/>
      <c r="D452" s="3"/>
      <c r="E452" s="3"/>
    </row>
    <row r="453" spans="3:5" ht="12.75">
      <c r="C453" s="3"/>
      <c r="D453" s="3"/>
      <c r="E453" s="3"/>
    </row>
    <row r="454" spans="3:5" ht="12.75">
      <c r="C454" s="3"/>
      <c r="D454" s="3"/>
      <c r="E454" s="3"/>
    </row>
    <row r="455" spans="3:5" ht="12.75">
      <c r="C455" s="3"/>
      <c r="D455" s="3"/>
      <c r="E455" s="3"/>
    </row>
    <row r="456" spans="3:5" ht="12.75">
      <c r="C456" s="3"/>
      <c r="D456" s="3"/>
      <c r="E456" s="3"/>
    </row>
    <row r="457" spans="3:5" ht="12.75">
      <c r="C457" s="3"/>
      <c r="D457" s="3"/>
      <c r="E457" s="3"/>
    </row>
    <row r="458" spans="3:5" ht="12.75">
      <c r="C458" s="3"/>
      <c r="D458" s="3"/>
      <c r="E458" s="3"/>
    </row>
    <row r="459" spans="3:5" ht="12.75">
      <c r="C459" s="3"/>
      <c r="D459" s="3"/>
      <c r="E459" s="3"/>
    </row>
    <row r="460" spans="3:5" ht="12.75">
      <c r="C460" s="3"/>
      <c r="D460" s="3"/>
      <c r="E460" s="3"/>
    </row>
    <row r="461" spans="3:5" ht="12.75">
      <c r="C461" s="3"/>
      <c r="D461" s="3"/>
      <c r="E461" s="3"/>
    </row>
    <row r="462" spans="3:5" ht="12.75">
      <c r="C462" s="3"/>
      <c r="D462" s="3"/>
      <c r="E462" s="3"/>
    </row>
    <row r="463" spans="3:5" ht="12.75">
      <c r="C463" s="3"/>
      <c r="D463" s="3"/>
      <c r="E463" s="3"/>
    </row>
    <row r="464" spans="3:5" ht="12.75">
      <c r="C464" s="3"/>
      <c r="D464" s="3"/>
      <c r="E464" s="3"/>
    </row>
    <row r="465" spans="3:5" ht="12.75">
      <c r="C465" s="3"/>
      <c r="D465" s="3"/>
      <c r="E465" s="3"/>
    </row>
    <row r="466" spans="3:5" ht="12.75">
      <c r="C466" s="3"/>
      <c r="D466" s="3"/>
      <c r="E466" s="3"/>
    </row>
    <row r="467" spans="3:5" ht="12.75">
      <c r="C467" s="3"/>
      <c r="D467" s="3"/>
      <c r="E467" s="3"/>
    </row>
    <row r="468" spans="3:5" ht="12.75">
      <c r="C468" s="3"/>
      <c r="D468" s="3"/>
      <c r="E468" s="3"/>
    </row>
    <row r="469" spans="3:5" ht="12.75">
      <c r="C469" s="3"/>
      <c r="D469" s="3"/>
      <c r="E469" s="3"/>
    </row>
    <row r="470" spans="3:5" ht="12.75">
      <c r="C470" s="3"/>
      <c r="D470" s="3"/>
      <c r="E470" s="3"/>
    </row>
    <row r="471" spans="3:5" ht="12.75">
      <c r="C471" s="3"/>
      <c r="D471" s="3"/>
      <c r="E471" s="3"/>
    </row>
    <row r="472" spans="3:5" ht="12.75">
      <c r="C472" s="3"/>
      <c r="D472" s="3"/>
      <c r="E472" s="3"/>
    </row>
    <row r="473" spans="3:5" ht="12.75">
      <c r="C473" s="3"/>
      <c r="D473" s="3"/>
      <c r="E473" s="3"/>
    </row>
    <row r="474" spans="3:5" ht="12.75">
      <c r="C474" s="3"/>
      <c r="D474" s="3"/>
      <c r="E474" s="3"/>
    </row>
    <row r="475" spans="3:5" ht="12.75">
      <c r="C475" s="3"/>
      <c r="D475" s="3"/>
      <c r="E475" s="3"/>
    </row>
    <row r="476" spans="3:5" ht="12.75">
      <c r="C476" s="3"/>
      <c r="D476" s="3"/>
      <c r="E476" s="3"/>
    </row>
    <row r="477" spans="3:5" ht="12.75">
      <c r="C477" s="3"/>
      <c r="D477" s="3"/>
      <c r="E477" s="3"/>
    </row>
    <row r="478" spans="3:5" ht="12.75">
      <c r="C478" s="3"/>
      <c r="D478" s="3"/>
      <c r="E478" s="3"/>
    </row>
    <row r="479" spans="3:5" ht="12.75">
      <c r="C479" s="3"/>
      <c r="D479" s="3"/>
      <c r="E479" s="3"/>
    </row>
    <row r="480" spans="3:5" ht="12.75">
      <c r="C480" s="3"/>
      <c r="D480" s="3"/>
      <c r="E480" s="3"/>
    </row>
    <row r="481" spans="3:5" ht="12.75">
      <c r="C481" s="3"/>
      <c r="D481" s="3"/>
      <c r="E481" s="3"/>
    </row>
    <row r="482" spans="3:5" ht="12.75">
      <c r="C482" s="3"/>
      <c r="D482" s="3"/>
      <c r="E482" s="3"/>
    </row>
    <row r="483" spans="3:5" ht="12.75">
      <c r="C483" s="3"/>
      <c r="D483" s="3"/>
      <c r="E483" s="3"/>
    </row>
    <row r="484" spans="3:5" ht="12.75">
      <c r="C484" s="3"/>
      <c r="D484" s="3"/>
      <c r="E484" s="3"/>
    </row>
    <row r="485" spans="3:5" ht="12.75">
      <c r="C485" s="3"/>
      <c r="D485" s="3"/>
      <c r="E485" s="3"/>
    </row>
    <row r="486" spans="3:5" ht="12.75">
      <c r="C486" s="3"/>
      <c r="D486" s="3"/>
      <c r="E486" s="3"/>
    </row>
    <row r="487" spans="3:5" ht="12.75">
      <c r="C487" s="3"/>
      <c r="D487" s="3"/>
      <c r="E487" s="3"/>
    </row>
    <row r="488" spans="3:5" ht="12.75">
      <c r="C488" s="3"/>
      <c r="D488" s="3"/>
      <c r="E488" s="3"/>
    </row>
    <row r="489" spans="3:5" ht="12.75">
      <c r="C489" s="3"/>
      <c r="D489" s="3"/>
      <c r="E489" s="3"/>
    </row>
  </sheetData>
  <sheetProtection/>
  <autoFilter ref="B8:G417"/>
  <mergeCells count="1">
    <mergeCell ref="C2:G2"/>
  </mergeCells>
  <printOptions/>
  <pageMargins left="0.69" right="0.16" top="1.64" bottom="0.66" header="0" footer="0"/>
  <pageSetup fitToHeight="18" fitToWidth="1" horizontalDpi="600" verticalDpi="600" orientation="landscape" paperSize="9" scale="85" r:id="rId2"/>
  <headerFooter alignWithMargins="0">
    <oddHeader>&amp;L&amp;G</oddHeader>
    <oddFooter>&amp;C Carretera de la Sagrera, 3. 08187 - Telf. 93.844.80.25  Fax. 93.844.93.80
www.ser.cat - st.eulaliaron@diba.cat&amp;R&amp;P &amp; de &amp;N</oddFooter>
  </headerFooter>
  <ignoredErrors>
    <ignoredError sqref="C298 C221 D230:D258 D333:D339 D260:D297 D341:D345 D378:D414 D214:D220 D150:D152 D154:D155 D157:D163 D165 D168:D171 D173:D174 D176 D222:D225 D227 D299:D311 D313:D328 E150:E192 D347:D374 E347:E414 E194:E345 D178:D199 D201:D212" numberStoredAsText="1"/>
    <ignoredError sqref="G89" formulaRange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G555"/>
  <sheetViews>
    <sheetView tabSelected="1" zoomScale="80" zoomScaleNormal="80" workbookViewId="0" topLeftCell="A1">
      <pane ySplit="8" topLeftCell="BM181" activePane="bottomLeft" state="frozen"/>
      <selection pane="topLeft" activeCell="C94" sqref="C1:D16384"/>
      <selection pane="bottomLeft" activeCell="C197" sqref="C197"/>
    </sheetView>
  </sheetViews>
  <sheetFormatPr defaultColWidth="11.421875" defaultRowHeight="12.75"/>
  <cols>
    <col min="1" max="1" width="15.00390625" style="2" bestFit="1" customWidth="1"/>
    <col min="2" max="2" width="2.7109375" style="21" bestFit="1" customWidth="1"/>
    <col min="3" max="3" width="12.7109375" style="2" customWidth="1"/>
    <col min="4" max="4" width="13.7109375" style="2" bestFit="1" customWidth="1"/>
    <col min="5" max="5" width="14.8515625" style="2" bestFit="1" customWidth="1"/>
    <col min="6" max="6" width="99.140625" style="2" customWidth="1"/>
    <col min="7" max="7" width="25.140625" style="2" bestFit="1" customWidth="1"/>
    <col min="8" max="16384" width="11.421875" style="2" customWidth="1"/>
  </cols>
  <sheetData>
    <row r="2" spans="3:7" ht="18">
      <c r="C2" s="200" t="s">
        <v>141</v>
      </c>
      <c r="D2" s="200"/>
      <c r="E2" s="200"/>
      <c r="F2" s="200"/>
      <c r="G2" s="200"/>
    </row>
    <row r="3" spans="5:7" ht="12.75">
      <c r="E3" s="3"/>
      <c r="G3" s="4"/>
    </row>
    <row r="4" spans="3:7" ht="12.75">
      <c r="C4" s="5" t="s">
        <v>565</v>
      </c>
      <c r="D4" s="6"/>
      <c r="E4" s="7"/>
      <c r="F4" s="6"/>
      <c r="G4" s="7"/>
    </row>
    <row r="5" spans="3:7" ht="12.75">
      <c r="C5" s="3"/>
      <c r="E5" s="4"/>
      <c r="G5" s="4"/>
    </row>
    <row r="6" spans="3:7" ht="12.75">
      <c r="C6" s="9" t="s">
        <v>683</v>
      </c>
      <c r="D6" s="10"/>
      <c r="E6" s="11"/>
      <c r="F6" s="10"/>
      <c r="G6" s="11"/>
    </row>
    <row r="7" spans="5:7" ht="12.75">
      <c r="E7" s="3"/>
      <c r="G7" s="4"/>
    </row>
    <row r="8" spans="2:7" ht="12.75">
      <c r="B8" s="41" t="s">
        <v>295</v>
      </c>
      <c r="C8" s="12" t="s">
        <v>567</v>
      </c>
      <c r="D8" s="12" t="s">
        <v>568</v>
      </c>
      <c r="E8" s="12" t="s">
        <v>569</v>
      </c>
      <c r="F8" s="13" t="s">
        <v>570</v>
      </c>
      <c r="G8" s="109">
        <v>2015</v>
      </c>
    </row>
    <row r="9" spans="1:8" ht="12.75">
      <c r="A9" s="116" t="str">
        <f aca="true" t="shared" si="0" ref="A9:A52">+CONCATENATE(C9,D9,E9)</f>
        <v>7011310006</v>
      </c>
      <c r="B9" s="39">
        <v>3</v>
      </c>
      <c r="C9" s="32">
        <v>7</v>
      </c>
      <c r="D9" s="32" t="s">
        <v>628</v>
      </c>
      <c r="E9" s="32" t="s">
        <v>99</v>
      </c>
      <c r="F9" s="112" t="s">
        <v>168</v>
      </c>
      <c r="G9" s="111">
        <f>+VLOOKUP(A9,'Despeses ECONÒMICA'!$A$9:$G$414,7,0)</f>
        <v>2830.04</v>
      </c>
      <c r="H9" s="4"/>
    </row>
    <row r="10" spans="1:8" ht="12.75">
      <c r="A10" s="116" t="str">
        <f t="shared" si="0"/>
        <v>7011310008</v>
      </c>
      <c r="B10" s="39">
        <v>3</v>
      </c>
      <c r="C10" s="32">
        <v>7</v>
      </c>
      <c r="D10" s="32" t="s">
        <v>628</v>
      </c>
      <c r="E10" s="32" t="s">
        <v>100</v>
      </c>
      <c r="F10" s="112" t="s">
        <v>169</v>
      </c>
      <c r="G10" s="111">
        <f>+VLOOKUP(A10,'Despeses ECONÒMICA'!$A$9:$G$414,7,0)</f>
        <v>11535.56</v>
      </c>
      <c r="H10" s="4"/>
    </row>
    <row r="11" spans="1:8" ht="12.75">
      <c r="A11" s="116" t="str">
        <f t="shared" si="0"/>
        <v>7011310009</v>
      </c>
      <c r="B11" s="39">
        <v>3</v>
      </c>
      <c r="C11" s="32">
        <v>7</v>
      </c>
      <c r="D11" s="32" t="s">
        <v>628</v>
      </c>
      <c r="E11" s="32" t="s">
        <v>101</v>
      </c>
      <c r="F11" s="112" t="s">
        <v>170</v>
      </c>
      <c r="G11" s="111">
        <f>+VLOOKUP(A11,'Despeses ECONÒMICA'!$A$9:$G$414,7,0)</f>
        <v>4631.19</v>
      </c>
      <c r="H11" s="4"/>
    </row>
    <row r="12" spans="1:8" ht="12.75">
      <c r="A12" s="116" t="str">
        <f t="shared" si="0"/>
        <v>7011310010</v>
      </c>
      <c r="B12" s="39">
        <v>3</v>
      </c>
      <c r="C12" s="32">
        <v>7</v>
      </c>
      <c r="D12" s="32" t="s">
        <v>628</v>
      </c>
      <c r="E12" s="32" t="s">
        <v>102</v>
      </c>
      <c r="F12" s="112" t="s">
        <v>171</v>
      </c>
      <c r="G12" s="111">
        <f>+VLOOKUP(A12,'Despeses ECONÒMICA'!$A$9:$G$414,7,0)</f>
        <v>213.29</v>
      </c>
      <c r="H12" s="4"/>
    </row>
    <row r="13" spans="1:8" ht="12.75">
      <c r="A13" s="116" t="str">
        <f t="shared" si="0"/>
        <v>7011310011</v>
      </c>
      <c r="B13" s="39">
        <v>3</v>
      </c>
      <c r="C13" s="32">
        <v>7</v>
      </c>
      <c r="D13" s="32" t="s">
        <v>628</v>
      </c>
      <c r="E13" s="32" t="s">
        <v>103</v>
      </c>
      <c r="F13" s="112" t="s">
        <v>172</v>
      </c>
      <c r="G13" s="111">
        <f>+VLOOKUP(A13,'Despeses ECONÒMICA'!$A$9:$G$414,7,0)</f>
        <v>143.48</v>
      </c>
      <c r="H13" s="4"/>
    </row>
    <row r="14" spans="1:8" ht="12.75">
      <c r="A14" s="116" t="str">
        <f t="shared" si="0"/>
        <v>7011310012</v>
      </c>
      <c r="B14" s="39">
        <v>3</v>
      </c>
      <c r="C14" s="32">
        <v>7</v>
      </c>
      <c r="D14" s="32" t="s">
        <v>628</v>
      </c>
      <c r="E14" s="32" t="s">
        <v>104</v>
      </c>
      <c r="F14" s="112" t="s">
        <v>173</v>
      </c>
      <c r="G14" s="111">
        <f>+VLOOKUP(A14,'Despeses ECONÒMICA'!$A$9:$G$414,7,0)</f>
        <v>275.37</v>
      </c>
      <c r="H14" s="4"/>
    </row>
    <row r="15" spans="1:8" ht="12.75">
      <c r="A15" s="116" t="str">
        <f t="shared" si="0"/>
        <v>7011310014</v>
      </c>
      <c r="B15" s="39">
        <v>3</v>
      </c>
      <c r="C15" s="32">
        <v>7</v>
      </c>
      <c r="D15" s="32" t="s">
        <v>628</v>
      </c>
      <c r="E15" s="32" t="s">
        <v>105</v>
      </c>
      <c r="F15" s="112" t="s">
        <v>174</v>
      </c>
      <c r="G15" s="111">
        <f>+VLOOKUP(A15,'Despeses ECONÒMICA'!$A$9:$G$414,7,0)</f>
        <v>174.39</v>
      </c>
      <c r="H15" s="4"/>
    </row>
    <row r="16" spans="1:8" ht="12.75">
      <c r="A16" s="116" t="str">
        <f t="shared" si="0"/>
        <v>7011310015</v>
      </c>
      <c r="B16" s="39">
        <v>3</v>
      </c>
      <c r="C16" s="32">
        <v>7</v>
      </c>
      <c r="D16" s="32" t="s">
        <v>628</v>
      </c>
      <c r="E16" s="32" t="s">
        <v>106</v>
      </c>
      <c r="F16" s="112" t="s">
        <v>175</v>
      </c>
      <c r="G16" s="111">
        <f>+VLOOKUP(A16,'Despeses ECONÒMICA'!$A$9:$G$414,7,0)</f>
        <v>18063.83</v>
      </c>
      <c r="H16" s="4"/>
    </row>
    <row r="17" spans="1:8" ht="12.75">
      <c r="A17" s="116" t="str">
        <f t="shared" si="0"/>
        <v>7011310016</v>
      </c>
      <c r="B17" s="39">
        <v>3</v>
      </c>
      <c r="C17" s="32">
        <v>7</v>
      </c>
      <c r="D17" s="32" t="s">
        <v>628</v>
      </c>
      <c r="E17" s="32" t="s">
        <v>107</v>
      </c>
      <c r="F17" s="112" t="s">
        <v>176</v>
      </c>
      <c r="G17" s="111">
        <f>+VLOOKUP(A17,'Despeses ECONÒMICA'!$A$9:$G$414,7,0)</f>
        <v>187.23</v>
      </c>
      <c r="H17" s="4"/>
    </row>
    <row r="18" spans="1:8" ht="12.75">
      <c r="A18" s="116" t="str">
        <f t="shared" si="0"/>
        <v>7011310017</v>
      </c>
      <c r="B18" s="39">
        <v>3</v>
      </c>
      <c r="C18" s="32">
        <v>7</v>
      </c>
      <c r="D18" s="32" t="s">
        <v>628</v>
      </c>
      <c r="E18" s="32" t="s">
        <v>108</v>
      </c>
      <c r="F18" s="112" t="s">
        <v>177</v>
      </c>
      <c r="G18" s="111">
        <f>+VLOOKUP(A18,'Despeses ECONÒMICA'!$A$9:$G$414,7,0)</f>
        <v>1539.03</v>
      </c>
      <c r="H18" s="4"/>
    </row>
    <row r="19" spans="1:8" ht="12.75">
      <c r="A19" s="116" t="str">
        <f t="shared" si="0"/>
        <v>7011310018</v>
      </c>
      <c r="B19" s="39">
        <v>3</v>
      </c>
      <c r="C19" s="32">
        <v>7</v>
      </c>
      <c r="D19" s="32" t="s">
        <v>628</v>
      </c>
      <c r="E19" s="32" t="s">
        <v>109</v>
      </c>
      <c r="F19" s="112" t="s">
        <v>178</v>
      </c>
      <c r="G19" s="111">
        <f>+VLOOKUP(A19,'Despeses ECONÒMICA'!$A$9:$G$414,7,0)</f>
        <v>2660.51</v>
      </c>
      <c r="H19" s="4"/>
    </row>
    <row r="20" spans="1:8" ht="12.75">
      <c r="A20" s="116" t="str">
        <f t="shared" si="0"/>
        <v>7011310019</v>
      </c>
      <c r="B20" s="39">
        <v>3</v>
      </c>
      <c r="C20" s="32">
        <v>7</v>
      </c>
      <c r="D20" s="32" t="s">
        <v>628</v>
      </c>
      <c r="E20" s="32" t="s">
        <v>110</v>
      </c>
      <c r="F20" s="112" t="s">
        <v>179</v>
      </c>
      <c r="G20" s="111">
        <f>+VLOOKUP(A20,'Despeses ECONÒMICA'!$A$9:$G$414,7,0)</f>
        <v>5255.44</v>
      </c>
      <c r="H20" s="4"/>
    </row>
    <row r="21" spans="1:8" ht="12.75">
      <c r="A21" s="116" t="str">
        <f t="shared" si="0"/>
        <v>7011310020</v>
      </c>
      <c r="B21" s="39">
        <v>3</v>
      </c>
      <c r="C21" s="32">
        <v>7</v>
      </c>
      <c r="D21" s="32" t="s">
        <v>628</v>
      </c>
      <c r="E21" s="32" t="s">
        <v>111</v>
      </c>
      <c r="F21" s="112" t="s">
        <v>189</v>
      </c>
      <c r="G21" s="111">
        <f>+VLOOKUP(A21,'Despeses ECONÒMICA'!$A$9:$G$414,7,0)</f>
        <v>1911.11</v>
      </c>
      <c r="H21" s="4"/>
    </row>
    <row r="22" spans="1:8" ht="12.75">
      <c r="A22" s="116" t="str">
        <f t="shared" si="0"/>
        <v>7011310021</v>
      </c>
      <c r="B22" s="39">
        <v>3</v>
      </c>
      <c r="C22" s="32">
        <v>7</v>
      </c>
      <c r="D22" s="32" t="s">
        <v>628</v>
      </c>
      <c r="E22" s="32" t="s">
        <v>112</v>
      </c>
      <c r="F22" s="112" t="s">
        <v>190</v>
      </c>
      <c r="G22" s="111">
        <f>+VLOOKUP(A22,'Despeses ECONÒMICA'!$A$9:$G$414,7,0)</f>
        <v>3245.3</v>
      </c>
      <c r="H22" s="4"/>
    </row>
    <row r="23" spans="1:8" ht="12.75">
      <c r="A23" s="116" t="str">
        <f t="shared" si="0"/>
        <v>7011310022</v>
      </c>
      <c r="B23" s="39">
        <v>3</v>
      </c>
      <c r="C23" s="32">
        <v>7</v>
      </c>
      <c r="D23" s="32" t="s">
        <v>628</v>
      </c>
      <c r="E23" s="32" t="s">
        <v>113</v>
      </c>
      <c r="F23" s="112" t="s">
        <v>191</v>
      </c>
      <c r="G23" s="111">
        <f>+VLOOKUP(A23,'Despeses ECONÒMICA'!$A$9:$G$414,7,0)</f>
        <v>5551.28</v>
      </c>
      <c r="H23" s="4"/>
    </row>
    <row r="24" spans="1:8" ht="12.75">
      <c r="A24" s="116" t="str">
        <f t="shared" si="0"/>
        <v>7011310026</v>
      </c>
      <c r="B24" s="39">
        <v>3</v>
      </c>
      <c r="C24" s="32">
        <v>7</v>
      </c>
      <c r="D24" s="32" t="s">
        <v>628</v>
      </c>
      <c r="E24" s="32" t="s">
        <v>114</v>
      </c>
      <c r="F24" s="112" t="s">
        <v>200</v>
      </c>
      <c r="G24" s="111">
        <f>+VLOOKUP(A24,'Despeses ECONÒMICA'!$A$9:$G$414,7,0)</f>
        <v>7892.47</v>
      </c>
      <c r="H24" s="4"/>
    </row>
    <row r="25" spans="1:8" ht="12.75">
      <c r="A25" s="116" t="str">
        <f t="shared" si="0"/>
        <v>7011310031</v>
      </c>
      <c r="B25" s="39">
        <v>3</v>
      </c>
      <c r="C25" s="32">
        <v>7</v>
      </c>
      <c r="D25" s="32" t="s">
        <v>628</v>
      </c>
      <c r="E25" s="32" t="s">
        <v>115</v>
      </c>
      <c r="F25" s="112" t="s">
        <v>201</v>
      </c>
      <c r="G25" s="111">
        <f>+VLOOKUP(A25,'Despeses ECONÒMICA'!$A$9:$G$414,7,0)</f>
        <v>10866.95</v>
      </c>
      <c r="H25" s="4"/>
    </row>
    <row r="26" spans="1:8" ht="12.75">
      <c r="A26" s="116" t="str">
        <f t="shared" si="0"/>
        <v>7011319000</v>
      </c>
      <c r="B26" s="39">
        <v>3</v>
      </c>
      <c r="C26" s="32">
        <v>7</v>
      </c>
      <c r="D26" s="32" t="s">
        <v>628</v>
      </c>
      <c r="E26" s="32">
        <v>319000</v>
      </c>
      <c r="F26" s="112" t="s">
        <v>16</v>
      </c>
      <c r="G26" s="111">
        <f>+VLOOKUP(A26,'Despeses ECONÒMICA'!$A$9:$G$414,7,0)</f>
        <v>3389.27</v>
      </c>
      <c r="H26" s="4"/>
    </row>
    <row r="27" spans="1:8" ht="12.75">
      <c r="A27" s="116" t="str">
        <f t="shared" si="0"/>
        <v>7011358000</v>
      </c>
      <c r="B27" s="39">
        <v>3</v>
      </c>
      <c r="C27" s="32">
        <v>7</v>
      </c>
      <c r="D27" s="32" t="s">
        <v>628</v>
      </c>
      <c r="E27" s="32">
        <v>358000</v>
      </c>
      <c r="F27" s="112" t="s">
        <v>433</v>
      </c>
      <c r="G27" s="111">
        <f>+VLOOKUP(A27,'Despeses ECONÒMICA'!$A$9:$G$414,7,0)</f>
        <v>300</v>
      </c>
      <c r="H27" s="4"/>
    </row>
    <row r="28" spans="1:8" ht="12.75">
      <c r="A28" s="116" t="str">
        <f t="shared" si="0"/>
        <v>7011359000</v>
      </c>
      <c r="B28" s="39">
        <v>3</v>
      </c>
      <c r="C28" s="32">
        <v>7</v>
      </c>
      <c r="D28" s="32" t="s">
        <v>628</v>
      </c>
      <c r="E28" s="32">
        <v>359000</v>
      </c>
      <c r="F28" s="112" t="s">
        <v>434</v>
      </c>
      <c r="G28" s="111">
        <f>+VLOOKUP(A28,'Despeses ECONÒMICA'!$A$9:$G$414,7,0)</f>
        <v>1000</v>
      </c>
      <c r="H28" s="4"/>
    </row>
    <row r="29" spans="1:8" ht="12.75">
      <c r="A29" s="116" t="str">
        <f t="shared" si="0"/>
        <v>7011310913</v>
      </c>
      <c r="B29" s="39">
        <v>3</v>
      </c>
      <c r="C29" s="32">
        <v>7</v>
      </c>
      <c r="D29" s="32" t="s">
        <v>628</v>
      </c>
      <c r="E29" s="32">
        <v>310913</v>
      </c>
      <c r="F29" s="112" t="s">
        <v>29</v>
      </c>
      <c r="G29" s="111">
        <f>+VLOOKUP(A29,'Despeses ECONÒMICA'!$A$9:$G$414,7,0)</f>
        <v>6730</v>
      </c>
      <c r="H29" s="4"/>
    </row>
    <row r="30" spans="1:8" ht="12.75">
      <c r="A30" s="116" t="str">
        <f t="shared" si="0"/>
        <v>7011911007</v>
      </c>
      <c r="B30" s="39">
        <v>9</v>
      </c>
      <c r="C30" s="32">
        <v>7</v>
      </c>
      <c r="D30" s="32" t="s">
        <v>628</v>
      </c>
      <c r="E30" s="32">
        <v>911007</v>
      </c>
      <c r="F30" s="112" t="s">
        <v>142</v>
      </c>
      <c r="G30" s="111">
        <f>+VLOOKUP(A30,'Despeses ECONÒMICA'!$A$9:$G$414,7,0)</f>
        <v>12500</v>
      </c>
      <c r="H30" s="4"/>
    </row>
    <row r="31" spans="1:8" ht="12.75">
      <c r="A31" s="116" t="str">
        <f t="shared" si="0"/>
        <v>7011911013</v>
      </c>
      <c r="B31" s="39">
        <v>9</v>
      </c>
      <c r="C31" s="32">
        <v>7</v>
      </c>
      <c r="D31" s="32" t="s">
        <v>628</v>
      </c>
      <c r="E31" s="32">
        <v>911013</v>
      </c>
      <c r="F31" s="112" t="s">
        <v>143</v>
      </c>
      <c r="G31" s="111">
        <f>+VLOOKUP(A31,'Despeses ECONÒMICA'!$A$9:$G$414,7,0)</f>
        <v>14502.16</v>
      </c>
      <c r="H31" s="4"/>
    </row>
    <row r="32" spans="1:8" ht="12.75">
      <c r="A32" s="116" t="str">
        <f t="shared" si="0"/>
        <v>7011911023</v>
      </c>
      <c r="B32" s="39">
        <v>9</v>
      </c>
      <c r="C32" s="32">
        <v>7</v>
      </c>
      <c r="D32" s="32" t="s">
        <v>628</v>
      </c>
      <c r="E32" s="32">
        <v>911023</v>
      </c>
      <c r="F32" s="112" t="s">
        <v>144</v>
      </c>
      <c r="G32" s="111">
        <f>+VLOOKUP(A32,'Despeses ECONÒMICA'!$A$9:$G$414,7,0)</f>
        <v>15000</v>
      </c>
      <c r="H32" s="4"/>
    </row>
    <row r="33" spans="1:8" ht="12.75">
      <c r="A33" s="116" t="str">
        <f t="shared" si="0"/>
        <v>7011911024</v>
      </c>
      <c r="B33" s="39">
        <v>9</v>
      </c>
      <c r="C33" s="32">
        <v>7</v>
      </c>
      <c r="D33" s="32" t="s">
        <v>628</v>
      </c>
      <c r="E33" s="32">
        <v>911024</v>
      </c>
      <c r="F33" s="112" t="s">
        <v>145</v>
      </c>
      <c r="G33" s="111">
        <f>+VLOOKUP(A33,'Despeses ECONÒMICA'!$A$9:$G$414,7,0)</f>
        <v>15000</v>
      </c>
      <c r="H33" s="4"/>
    </row>
    <row r="34" spans="1:8" ht="12.75">
      <c r="A34" s="116" t="str">
        <f t="shared" si="0"/>
        <v>7011911025</v>
      </c>
      <c r="B34" s="39">
        <v>9</v>
      </c>
      <c r="C34" s="32">
        <v>7</v>
      </c>
      <c r="D34" s="32" t="s">
        <v>628</v>
      </c>
      <c r="E34" s="32">
        <v>911025</v>
      </c>
      <c r="F34" s="112" t="s">
        <v>146</v>
      </c>
      <c r="G34" s="111">
        <f>+VLOOKUP(A34,'Despeses ECONÒMICA'!$A$9:$G$414,7,0)</f>
        <v>15000</v>
      </c>
      <c r="H34" s="4"/>
    </row>
    <row r="35" spans="1:8" ht="12.75">
      <c r="A35" s="116" t="str">
        <f t="shared" si="0"/>
        <v>7011911028</v>
      </c>
      <c r="B35" s="39">
        <v>9</v>
      </c>
      <c r="C35" s="32">
        <v>7</v>
      </c>
      <c r="D35" s="32" t="s">
        <v>628</v>
      </c>
      <c r="E35" s="32">
        <v>911028</v>
      </c>
      <c r="F35" s="112" t="s">
        <v>147</v>
      </c>
      <c r="G35" s="111">
        <f>+VLOOKUP(A35,'Despeses ECONÒMICA'!$A$9:$G$414,7,0)</f>
        <v>15000</v>
      </c>
      <c r="H35" s="4"/>
    </row>
    <row r="36" spans="1:8" ht="12.75">
      <c r="A36" s="116" t="str">
        <f t="shared" si="0"/>
        <v>7011911033</v>
      </c>
      <c r="B36" s="39">
        <v>9</v>
      </c>
      <c r="C36" s="32">
        <v>7</v>
      </c>
      <c r="D36" s="32" t="s">
        <v>628</v>
      </c>
      <c r="E36" s="32">
        <v>911033</v>
      </c>
      <c r="F36" s="112" t="s">
        <v>148</v>
      </c>
      <c r="G36" s="111">
        <f>+VLOOKUP(A36,'Despeses ECONÒMICA'!$A$9:$G$414,7,0)</f>
        <v>17400.44</v>
      </c>
      <c r="H36" s="4"/>
    </row>
    <row r="37" spans="1:8" ht="12.75">
      <c r="A37" s="116" t="str">
        <f t="shared" si="0"/>
        <v>7011913006</v>
      </c>
      <c r="B37" s="39">
        <v>9</v>
      </c>
      <c r="C37" s="32">
        <v>7</v>
      </c>
      <c r="D37" s="32" t="s">
        <v>628</v>
      </c>
      <c r="E37" s="32" t="s">
        <v>31</v>
      </c>
      <c r="F37" s="112" t="s">
        <v>149</v>
      </c>
      <c r="G37" s="111">
        <f>+VLOOKUP(A37,'Despeses ECONÒMICA'!$A$9:$G$414,7,0)</f>
        <v>14317.32</v>
      </c>
      <c r="H37" s="4"/>
    </row>
    <row r="38" spans="1:8" ht="12.75">
      <c r="A38" s="116" t="str">
        <f t="shared" si="0"/>
        <v>7011913008</v>
      </c>
      <c r="B38" s="39">
        <v>9</v>
      </c>
      <c r="C38" s="32">
        <v>7</v>
      </c>
      <c r="D38" s="32" t="s">
        <v>628</v>
      </c>
      <c r="E38" s="32" t="s">
        <v>32</v>
      </c>
      <c r="F38" s="112" t="s">
        <v>150</v>
      </c>
      <c r="G38" s="111">
        <f>+VLOOKUP(A38,'Despeses ECONÒMICA'!$A$9:$G$414,7,0)</f>
        <v>56666.64</v>
      </c>
      <c r="H38" s="4"/>
    </row>
    <row r="39" spans="1:8" ht="12.75">
      <c r="A39" s="116" t="str">
        <f t="shared" si="0"/>
        <v>7011913009</v>
      </c>
      <c r="B39" s="39">
        <v>9</v>
      </c>
      <c r="C39" s="32">
        <v>7</v>
      </c>
      <c r="D39" s="32" t="s">
        <v>628</v>
      </c>
      <c r="E39" s="32" t="s">
        <v>33</v>
      </c>
      <c r="F39" s="112" t="s">
        <v>151</v>
      </c>
      <c r="G39" s="111">
        <f>+VLOOKUP(A39,'Despeses ECONÒMICA'!$A$9:$G$414,7,0)</f>
        <v>22750</v>
      </c>
      <c r="H39" s="4"/>
    </row>
    <row r="40" spans="1:8" ht="12.75">
      <c r="A40" s="116" t="str">
        <f t="shared" si="0"/>
        <v>7011913010</v>
      </c>
      <c r="B40" s="39">
        <v>9</v>
      </c>
      <c r="C40" s="32">
        <v>7</v>
      </c>
      <c r="D40" s="32" t="s">
        <v>628</v>
      </c>
      <c r="E40" s="32" t="s">
        <v>34</v>
      </c>
      <c r="F40" s="112" t="s">
        <v>152</v>
      </c>
      <c r="G40" s="111">
        <f>+VLOOKUP(A40,'Despeses ECONÒMICA'!$A$9:$G$414,7,0)</f>
        <v>50000</v>
      </c>
      <c r="H40" s="4"/>
    </row>
    <row r="41" spans="1:8" ht="12.75">
      <c r="A41" s="116" t="str">
        <f t="shared" si="0"/>
        <v>7011913011</v>
      </c>
      <c r="B41" s="39">
        <v>9</v>
      </c>
      <c r="C41" s="32">
        <v>7</v>
      </c>
      <c r="D41" s="32" t="s">
        <v>628</v>
      </c>
      <c r="E41" s="32" t="s">
        <v>35</v>
      </c>
      <c r="F41" s="112" t="s">
        <v>153</v>
      </c>
      <c r="G41" s="111">
        <f>+VLOOKUP(A41,'Despeses ECONÒMICA'!$A$9:$G$414,7,0)</f>
        <v>13880.56</v>
      </c>
      <c r="H41" s="4"/>
    </row>
    <row r="42" spans="1:8" ht="12.75">
      <c r="A42" s="116" t="str">
        <f t="shared" si="0"/>
        <v>7011913012</v>
      </c>
      <c r="B42" s="39">
        <v>9</v>
      </c>
      <c r="C42" s="32">
        <v>7</v>
      </c>
      <c r="D42" s="32" t="s">
        <v>628</v>
      </c>
      <c r="E42" s="32" t="s">
        <v>36</v>
      </c>
      <c r="F42" s="112" t="s">
        <v>154</v>
      </c>
      <c r="G42" s="111">
        <f>+VLOOKUP(A42,'Despeses ECONÒMICA'!$A$9:$G$414,7,0)</f>
        <v>55816.48</v>
      </c>
      <c r="H42" s="4"/>
    </row>
    <row r="43" spans="1:8" ht="12.75">
      <c r="A43" s="116" t="str">
        <f t="shared" si="0"/>
        <v>7011913014</v>
      </c>
      <c r="B43" s="39">
        <v>9</v>
      </c>
      <c r="C43" s="32">
        <v>7</v>
      </c>
      <c r="D43" s="32" t="s">
        <v>628</v>
      </c>
      <c r="E43" s="32" t="s">
        <v>37</v>
      </c>
      <c r="F43" s="112" t="s">
        <v>155</v>
      </c>
      <c r="G43" s="111">
        <f>+VLOOKUP(A43,'Despeses ECONÒMICA'!$A$9:$G$414,7,0)</f>
        <v>18428.59</v>
      </c>
      <c r="H43" s="4"/>
    </row>
    <row r="44" spans="1:8" ht="12.75">
      <c r="A44" s="116" t="str">
        <f t="shared" si="0"/>
        <v>7011913015</v>
      </c>
      <c r="B44" s="39">
        <v>9</v>
      </c>
      <c r="C44" s="32">
        <v>7</v>
      </c>
      <c r="D44" s="32" t="s">
        <v>628</v>
      </c>
      <c r="E44" s="32" t="s">
        <v>38</v>
      </c>
      <c r="F44" s="112" t="s">
        <v>156</v>
      </c>
      <c r="G44" s="111">
        <f>+VLOOKUP(A44,'Despeses ECONÒMICA'!$A$9:$G$414,7,0)</f>
        <v>40277.76</v>
      </c>
      <c r="H44" s="4"/>
    </row>
    <row r="45" spans="1:8" ht="12.75">
      <c r="A45" s="116" t="str">
        <f t="shared" si="0"/>
        <v>7011913016</v>
      </c>
      <c r="B45" s="39">
        <v>9</v>
      </c>
      <c r="C45" s="32">
        <v>7</v>
      </c>
      <c r="D45" s="32" t="s">
        <v>628</v>
      </c>
      <c r="E45" s="32" t="s">
        <v>39</v>
      </c>
      <c r="F45" s="112" t="s">
        <v>157</v>
      </c>
      <c r="G45" s="111">
        <f>+VLOOKUP(A45,'Despeses ECONÒMICA'!$A$9:$G$414,7,0)</f>
        <v>27480.08</v>
      </c>
      <c r="H45" s="4"/>
    </row>
    <row r="46" spans="1:8" ht="12.75">
      <c r="A46" s="116" t="str">
        <f t="shared" si="0"/>
        <v>7011913017</v>
      </c>
      <c r="B46" s="39">
        <v>9</v>
      </c>
      <c r="C46" s="32">
        <v>7</v>
      </c>
      <c r="D46" s="32" t="s">
        <v>628</v>
      </c>
      <c r="E46" s="32" t="s">
        <v>40</v>
      </c>
      <c r="F46" s="112" t="s">
        <v>158</v>
      </c>
      <c r="G46" s="111">
        <f>+VLOOKUP(A46,'Despeses ECONÒMICA'!$A$9:$G$414,7,0)</f>
        <v>32900</v>
      </c>
      <c r="H46" s="4"/>
    </row>
    <row r="47" spans="1:8" ht="12.75">
      <c r="A47" s="116" t="str">
        <f t="shared" si="0"/>
        <v>7011913018</v>
      </c>
      <c r="B47" s="39">
        <v>9</v>
      </c>
      <c r="C47" s="32">
        <v>7</v>
      </c>
      <c r="D47" s="32" t="s">
        <v>628</v>
      </c>
      <c r="E47" s="32" t="s">
        <v>41</v>
      </c>
      <c r="F47" s="112" t="s">
        <v>159</v>
      </c>
      <c r="G47" s="111">
        <f>+VLOOKUP(A47,'Despeses ECONÒMICA'!$A$9:$G$414,7,0)</f>
        <v>31039</v>
      </c>
      <c r="H47" s="4"/>
    </row>
    <row r="48" spans="1:8" ht="12.75">
      <c r="A48" s="116" t="str">
        <f t="shared" si="0"/>
        <v>7011913019</v>
      </c>
      <c r="B48" s="39">
        <v>9</v>
      </c>
      <c r="C48" s="32">
        <v>7</v>
      </c>
      <c r="D48" s="32" t="s">
        <v>628</v>
      </c>
      <c r="E48" s="32" t="s">
        <v>42</v>
      </c>
      <c r="F48" s="112" t="s">
        <v>160</v>
      </c>
      <c r="G48" s="111">
        <f>+VLOOKUP(A48,'Despeses ECONÒMICA'!$A$9:$G$414,7,0)</f>
        <v>27500</v>
      </c>
      <c r="H48" s="4"/>
    </row>
    <row r="49" spans="1:8" ht="12.75">
      <c r="A49" s="116" t="str">
        <f t="shared" si="0"/>
        <v>7011913020</v>
      </c>
      <c r="B49" s="39">
        <v>9</v>
      </c>
      <c r="C49" s="32">
        <v>7</v>
      </c>
      <c r="D49" s="32" t="s">
        <v>628</v>
      </c>
      <c r="E49" s="32" t="s">
        <v>43</v>
      </c>
      <c r="F49" s="112" t="s">
        <v>161</v>
      </c>
      <c r="G49" s="111">
        <f>+VLOOKUP(A49,'Despeses ECONÒMICA'!$A$9:$G$414,7,0)</f>
        <v>23198.05</v>
      </c>
      <c r="H49" s="4"/>
    </row>
    <row r="50" spans="1:8" ht="12.75">
      <c r="A50" s="116" t="str">
        <f t="shared" si="0"/>
        <v>7011913021</v>
      </c>
      <c r="B50" s="39">
        <v>9</v>
      </c>
      <c r="C50" s="32">
        <v>7</v>
      </c>
      <c r="D50" s="32" t="s">
        <v>628</v>
      </c>
      <c r="E50" s="32" t="s">
        <v>44</v>
      </c>
      <c r="F50" s="112" t="s">
        <v>162</v>
      </c>
      <c r="G50" s="111">
        <f>+VLOOKUP(A50,'Despeses ECONÒMICA'!$A$9:$G$414,7,0)</f>
        <v>32036.52</v>
      </c>
      <c r="H50" s="4"/>
    </row>
    <row r="51" spans="1:8" ht="12.75">
      <c r="A51" s="116" t="str">
        <f t="shared" si="0"/>
        <v>7011913022</v>
      </c>
      <c r="B51" s="39">
        <v>9</v>
      </c>
      <c r="C51" s="32">
        <v>7</v>
      </c>
      <c r="D51" s="32" t="s">
        <v>628</v>
      </c>
      <c r="E51" s="32" t="s">
        <v>45</v>
      </c>
      <c r="F51" s="112" t="s">
        <v>163</v>
      </c>
      <c r="G51" s="111">
        <f>+VLOOKUP(A51,'Despeses ECONÒMICA'!$A$9:$G$414,7,0)</f>
        <v>45000</v>
      </c>
      <c r="H51" s="4"/>
    </row>
    <row r="52" spans="1:8" ht="12.75">
      <c r="A52" s="116" t="str">
        <f t="shared" si="0"/>
        <v>7011913026</v>
      </c>
      <c r="B52" s="39">
        <v>9</v>
      </c>
      <c r="C52" s="32">
        <v>7</v>
      </c>
      <c r="D52" s="32" t="s">
        <v>628</v>
      </c>
      <c r="E52" s="32" t="s">
        <v>46</v>
      </c>
      <c r="F52" s="112" t="s">
        <v>164</v>
      </c>
      <c r="G52" s="111">
        <f>+VLOOKUP(A52,'Despeses ECONÒMICA'!$A$9:$G$414,7,0)</f>
        <v>30222.2</v>
      </c>
      <c r="H52" s="4"/>
    </row>
    <row r="53" spans="1:8" ht="12.75">
      <c r="A53" s="2" t="s">
        <v>167</v>
      </c>
      <c r="B53" s="39">
        <v>9</v>
      </c>
      <c r="C53" s="32">
        <v>7</v>
      </c>
      <c r="D53" s="32" t="s">
        <v>628</v>
      </c>
      <c r="E53" s="32">
        <v>913032</v>
      </c>
      <c r="F53" s="112" t="s">
        <v>165</v>
      </c>
      <c r="G53" s="111">
        <f>+VLOOKUP(A53,'Despeses ECONÒMICA'!$A$9:$G$414,7,0)</f>
        <v>0</v>
      </c>
      <c r="H53" s="4"/>
    </row>
    <row r="54" spans="1:7" s="8" customFormat="1" ht="12.75">
      <c r="A54" s="2" t="str">
        <f>+CONCATENATE(C54,D54,E54)</f>
        <v>011</v>
      </c>
      <c r="B54" s="2"/>
      <c r="C54" s="138"/>
      <c r="D54" s="139" t="s">
        <v>628</v>
      </c>
      <c r="E54" s="138"/>
      <c r="F54" s="140" t="s">
        <v>684</v>
      </c>
      <c r="G54" s="141">
        <f>+SUM(G9:G53)</f>
        <v>714311.54</v>
      </c>
    </row>
    <row r="55" spans="1:7" s="8" customFormat="1" ht="12.75">
      <c r="A55" s="2" t="str">
        <f>+CONCATENATE(C55,D55,E55)</f>
        <v>01</v>
      </c>
      <c r="B55" s="2"/>
      <c r="C55" s="138"/>
      <c r="D55" s="139" t="s">
        <v>685</v>
      </c>
      <c r="E55" s="142"/>
      <c r="F55" s="22" t="s">
        <v>686</v>
      </c>
      <c r="G55" s="141">
        <f>+G54</f>
        <v>714311.54</v>
      </c>
    </row>
    <row r="56" spans="1:7" s="8" customFormat="1" ht="12.75">
      <c r="A56" s="2" t="str">
        <f>+CONCATENATE(C56,D56,E56)</f>
        <v>0</v>
      </c>
      <c r="B56" s="2"/>
      <c r="C56" s="143"/>
      <c r="D56" s="144">
        <v>0</v>
      </c>
      <c r="E56" s="145"/>
      <c r="F56" s="146" t="s">
        <v>687</v>
      </c>
      <c r="G56" s="147">
        <f>+G55</f>
        <v>714311.54</v>
      </c>
    </row>
    <row r="57" spans="1:7" s="8" customFormat="1" ht="12.75">
      <c r="A57" s="2"/>
      <c r="B57" s="2"/>
      <c r="C57" s="148"/>
      <c r="D57" s="149"/>
      <c r="E57" s="150"/>
      <c r="F57" s="23"/>
      <c r="G57" s="141"/>
    </row>
    <row r="58" spans="1:7" ht="12.75">
      <c r="A58" s="116" t="str">
        <f aca="true" t="shared" si="1" ref="A58:A69">+CONCATENATE(C58,D58,E58)</f>
        <v>7130130000</v>
      </c>
      <c r="B58" s="21">
        <v>1</v>
      </c>
      <c r="C58" s="32">
        <v>7</v>
      </c>
      <c r="D58" s="32">
        <v>130</v>
      </c>
      <c r="E58" s="32">
        <v>130000</v>
      </c>
      <c r="F58" s="112" t="s">
        <v>318</v>
      </c>
      <c r="G58" s="111">
        <f>+VLOOKUP(A58,'Despeses ECONÒMICA'!$A$9:$G$414,7,0)</f>
        <v>32317.04</v>
      </c>
    </row>
    <row r="59" spans="1:7" ht="12.75">
      <c r="A59" s="116" t="str">
        <f t="shared" si="1"/>
        <v>7130130021</v>
      </c>
      <c r="B59" s="21">
        <v>1</v>
      </c>
      <c r="C59" s="32">
        <v>7</v>
      </c>
      <c r="D59" s="32">
        <v>130</v>
      </c>
      <c r="E59" s="32">
        <v>130021</v>
      </c>
      <c r="F59" s="112" t="s">
        <v>358</v>
      </c>
      <c r="G59" s="111">
        <f>+VLOOKUP(A59,'Despeses ECONÒMICA'!$A$9:$G$414,7,0)</f>
        <v>4718.84</v>
      </c>
    </row>
    <row r="60" spans="1:7" ht="12.75">
      <c r="A60" s="116" t="str">
        <f t="shared" si="1"/>
        <v>7130160000</v>
      </c>
      <c r="B60" s="21">
        <v>1</v>
      </c>
      <c r="C60" s="32">
        <v>7</v>
      </c>
      <c r="D60" s="32">
        <v>130</v>
      </c>
      <c r="E60" s="32">
        <v>160000</v>
      </c>
      <c r="F60" s="112" t="s">
        <v>362</v>
      </c>
      <c r="G60" s="111">
        <f>+VLOOKUP(A60,'Despeses ECONÒMICA'!$A$9:$G$414,7,0)</f>
        <v>12718.08</v>
      </c>
    </row>
    <row r="61" spans="1:7" ht="12.75">
      <c r="A61" s="116" t="str">
        <f t="shared" si="1"/>
        <v>1130204000</v>
      </c>
      <c r="B61" s="39">
        <v>2</v>
      </c>
      <c r="C61" s="32">
        <v>1</v>
      </c>
      <c r="D61" s="32">
        <v>130</v>
      </c>
      <c r="E61" s="32">
        <v>204000</v>
      </c>
      <c r="F61" s="112" t="s">
        <v>539</v>
      </c>
      <c r="G61" s="111">
        <f>+VLOOKUP(A61,'Despeses ECONÒMICA'!$A$9:$G$414,7,0)</f>
        <v>12000</v>
      </c>
    </row>
    <row r="62" spans="1:7" ht="12.75">
      <c r="A62" s="116" t="str">
        <f t="shared" si="1"/>
        <v>1130212007</v>
      </c>
      <c r="B62" s="39">
        <v>2</v>
      </c>
      <c r="C62" s="32">
        <v>1</v>
      </c>
      <c r="D62" s="32">
        <v>130</v>
      </c>
      <c r="E62" s="32">
        <v>212007</v>
      </c>
      <c r="F62" s="112" t="s">
        <v>187</v>
      </c>
      <c r="G62" s="111">
        <f>+VLOOKUP(A62,'Despeses ECONÒMICA'!$A$9:$G$414,7,0)</f>
        <v>10920.84</v>
      </c>
    </row>
    <row r="63" spans="1:7" ht="12.75">
      <c r="A63" s="116" t="str">
        <f t="shared" si="1"/>
        <v>1130214000</v>
      </c>
      <c r="B63" s="39">
        <v>2</v>
      </c>
      <c r="C63" s="32">
        <v>1</v>
      </c>
      <c r="D63" s="32">
        <v>130</v>
      </c>
      <c r="E63" s="32">
        <v>214000</v>
      </c>
      <c r="F63" s="112" t="s">
        <v>435</v>
      </c>
      <c r="G63" s="111">
        <f>+VLOOKUP(A63,'Despeses ECONÒMICA'!$A$9:$G$414,7,0)</f>
        <v>12792.03</v>
      </c>
    </row>
    <row r="64" spans="1:7" ht="12.75">
      <c r="A64" s="116" t="str">
        <f t="shared" si="1"/>
        <v>1130220000</v>
      </c>
      <c r="B64" s="39">
        <v>2</v>
      </c>
      <c r="C64" s="32">
        <v>1</v>
      </c>
      <c r="D64" s="32">
        <v>130</v>
      </c>
      <c r="E64" s="32">
        <v>220000</v>
      </c>
      <c r="F64" s="112" t="s">
        <v>436</v>
      </c>
      <c r="G64" s="111">
        <f>+VLOOKUP(A64,'Despeses ECONÒMICA'!$A$9:$G$414,7,0)</f>
        <v>1000</v>
      </c>
    </row>
    <row r="65" spans="1:7" ht="12.75">
      <c r="A65" s="116" t="str">
        <f t="shared" si="1"/>
        <v>1130220002</v>
      </c>
      <c r="B65" s="39">
        <v>2</v>
      </c>
      <c r="C65" s="32">
        <v>1</v>
      </c>
      <c r="D65" s="32">
        <v>130</v>
      </c>
      <c r="E65" s="32">
        <v>220002</v>
      </c>
      <c r="F65" s="112" t="s">
        <v>437</v>
      </c>
      <c r="G65" s="111">
        <f>+VLOOKUP(A65,'Despeses ECONÒMICA'!$A$9:$G$414,7,0)</f>
        <v>2054.27</v>
      </c>
    </row>
    <row r="66" spans="1:7" ht="12.75">
      <c r="A66" s="116" t="str">
        <f t="shared" si="1"/>
        <v>3130221002</v>
      </c>
      <c r="B66" s="39">
        <v>2</v>
      </c>
      <c r="C66" s="32">
        <v>3</v>
      </c>
      <c r="D66" s="32">
        <v>130</v>
      </c>
      <c r="E66" s="32">
        <v>221002</v>
      </c>
      <c r="F66" s="112" t="s">
        <v>438</v>
      </c>
      <c r="G66" s="111">
        <f>+VLOOKUP(A66,'Despeses ECONÒMICA'!$A$9:$G$414,7,0)</f>
        <v>3887.48</v>
      </c>
    </row>
    <row r="67" spans="1:7" ht="12.75">
      <c r="A67" s="116" t="str">
        <f t="shared" si="1"/>
        <v>1130221031</v>
      </c>
      <c r="B67" s="39">
        <v>2</v>
      </c>
      <c r="C67" s="32">
        <v>1</v>
      </c>
      <c r="D67" s="32">
        <v>130</v>
      </c>
      <c r="E67" s="32">
        <v>221031</v>
      </c>
      <c r="F67" s="112" t="s">
        <v>439</v>
      </c>
      <c r="G67" s="111">
        <f>+VLOOKUP(A67,'Despeses ECONÒMICA'!$A$9:$G$414,7,0)</f>
        <v>9004.48</v>
      </c>
    </row>
    <row r="68" spans="1:7" ht="12.75">
      <c r="A68" s="116" t="str">
        <f t="shared" si="1"/>
        <v>1130221040</v>
      </c>
      <c r="B68" s="39">
        <v>2</v>
      </c>
      <c r="C68" s="32">
        <v>1</v>
      </c>
      <c r="D68" s="32">
        <v>130</v>
      </c>
      <c r="E68" s="32">
        <v>221040</v>
      </c>
      <c r="F68" s="112" t="s">
        <v>440</v>
      </c>
      <c r="G68" s="111">
        <f>+VLOOKUP(A68,'Despeses ECONÒMICA'!$A$9:$G$414,7,0)</f>
        <v>3368.04</v>
      </c>
    </row>
    <row r="69" spans="1:7" s="8" customFormat="1" ht="12.75">
      <c r="A69" s="2" t="str">
        <f t="shared" si="1"/>
        <v>130</v>
      </c>
      <c r="B69" s="2"/>
      <c r="C69" s="138"/>
      <c r="D69" s="139">
        <v>130</v>
      </c>
      <c r="E69" s="138"/>
      <c r="F69" s="140" t="s">
        <v>688</v>
      </c>
      <c r="G69" s="141">
        <f>+SUM(G58:G68)</f>
        <v>104781.09999999999</v>
      </c>
    </row>
    <row r="70" spans="1:7" ht="12.75">
      <c r="A70" s="116"/>
      <c r="B70" s="39"/>
      <c r="C70" s="32"/>
      <c r="D70" s="32"/>
      <c r="E70" s="32"/>
      <c r="F70" s="134"/>
      <c r="G70" s="132"/>
    </row>
    <row r="71" spans="1:7" ht="12.75">
      <c r="A71" s="116" t="str">
        <f aca="true" t="shared" si="2" ref="A71:A79">+CONCATENATE(C71,D71,E71)</f>
        <v>7132120030</v>
      </c>
      <c r="B71" s="21">
        <v>1</v>
      </c>
      <c r="C71" s="32">
        <v>7</v>
      </c>
      <c r="D71" s="32">
        <v>132</v>
      </c>
      <c r="E71" s="32">
        <v>120030</v>
      </c>
      <c r="F71" s="112" t="s">
        <v>319</v>
      </c>
      <c r="G71" s="111">
        <f>+VLOOKUP(A71,'Despeses ECONÒMICA'!$A$9:$G$414,7,0)</f>
        <v>13174.98</v>
      </c>
    </row>
    <row r="72" spans="1:7" ht="12.75">
      <c r="A72" s="116" t="str">
        <f t="shared" si="2"/>
        <v>7132120040</v>
      </c>
      <c r="B72" s="21">
        <v>1</v>
      </c>
      <c r="C72" s="32">
        <v>7</v>
      </c>
      <c r="D72" s="32">
        <v>132</v>
      </c>
      <c r="E72" s="32">
        <v>120040</v>
      </c>
      <c r="F72" s="112" t="s">
        <v>320</v>
      </c>
      <c r="G72" s="111">
        <f>+VLOOKUP(A72,'Despeses ECONÒMICA'!$A$9:$G$414,7,0)</f>
        <v>112847.26</v>
      </c>
    </row>
    <row r="73" spans="1:7" ht="12.75">
      <c r="A73" s="116" t="str">
        <f t="shared" si="2"/>
        <v>7132121000</v>
      </c>
      <c r="B73" s="21">
        <v>1</v>
      </c>
      <c r="C73" s="32">
        <v>7</v>
      </c>
      <c r="D73" s="32">
        <v>132</v>
      </c>
      <c r="E73" s="32">
        <v>121000</v>
      </c>
      <c r="F73" s="112" t="s">
        <v>344</v>
      </c>
      <c r="G73" s="111">
        <f>+VLOOKUP(A73,'Despeses ECONÒMICA'!$A$9:$G$414,7,0)</f>
        <v>59595.76</v>
      </c>
    </row>
    <row r="74" spans="1:7" ht="12.75">
      <c r="A74" s="116" t="str">
        <f t="shared" si="2"/>
        <v>7132121010</v>
      </c>
      <c r="B74" s="21">
        <v>1</v>
      </c>
      <c r="C74" s="32">
        <v>7</v>
      </c>
      <c r="D74" s="32">
        <v>132</v>
      </c>
      <c r="E74" s="32">
        <v>121010</v>
      </c>
      <c r="F74" s="112" t="s">
        <v>347</v>
      </c>
      <c r="G74" s="111">
        <f>+VLOOKUP(A74,'Despeses ECONÒMICA'!$A$9:$G$414,7,0)</f>
        <v>201498.5</v>
      </c>
    </row>
    <row r="75" spans="1:7" ht="12.75">
      <c r="A75" s="116" t="str">
        <f t="shared" si="2"/>
        <v>7132160000</v>
      </c>
      <c r="B75" s="21">
        <v>1</v>
      </c>
      <c r="C75" s="32">
        <v>7</v>
      </c>
      <c r="D75" s="32">
        <v>132</v>
      </c>
      <c r="E75" s="32">
        <v>160000</v>
      </c>
      <c r="F75" s="112" t="s">
        <v>363</v>
      </c>
      <c r="G75" s="111">
        <f>+VLOOKUP(A75,'Despeses ECONÒMICA'!$A$9:$G$414,7,0)</f>
        <v>119654.76</v>
      </c>
    </row>
    <row r="76" spans="1:7" ht="12.75">
      <c r="A76" s="116" t="str">
        <f t="shared" si="2"/>
        <v>7132121031</v>
      </c>
      <c r="B76" s="21">
        <v>1</v>
      </c>
      <c r="C76" s="32">
        <v>7</v>
      </c>
      <c r="D76" s="32">
        <v>132</v>
      </c>
      <c r="E76" s="32">
        <v>121031</v>
      </c>
      <c r="F76" s="112" t="s">
        <v>383</v>
      </c>
      <c r="G76" s="111">
        <f>+VLOOKUP(A76,'Despeses ECONÒMICA'!$A$9:$G$414,7,0)</f>
        <v>4800</v>
      </c>
    </row>
    <row r="77" spans="1:7" ht="12.75">
      <c r="A77" s="116" t="str">
        <f t="shared" si="2"/>
        <v>7132121032</v>
      </c>
      <c r="B77" s="21">
        <v>1</v>
      </c>
      <c r="C77" s="32">
        <v>7</v>
      </c>
      <c r="D77" s="32">
        <v>132</v>
      </c>
      <c r="E77" s="32">
        <v>121032</v>
      </c>
      <c r="F77" s="112" t="s">
        <v>564</v>
      </c>
      <c r="G77" s="111">
        <f>+VLOOKUP(A77,'Despeses ECONÒMICA'!$A$9:$G$414,7,0)</f>
        <v>700</v>
      </c>
    </row>
    <row r="78" spans="1:7" s="8" customFormat="1" ht="12.75">
      <c r="A78" s="2" t="str">
        <f t="shared" si="2"/>
        <v>132</v>
      </c>
      <c r="B78" s="2"/>
      <c r="C78" s="138"/>
      <c r="D78" s="139">
        <v>132</v>
      </c>
      <c r="E78" s="138"/>
      <c r="F78" s="140" t="s">
        <v>689</v>
      </c>
      <c r="G78" s="141">
        <f>+SUM(G71:G77)</f>
        <v>512271.26</v>
      </c>
    </row>
    <row r="79" spans="1:7" s="8" customFormat="1" ht="12.75">
      <c r="A79" s="2" t="str">
        <f t="shared" si="2"/>
        <v>13</v>
      </c>
      <c r="B79" s="2"/>
      <c r="C79" s="138"/>
      <c r="D79" s="139">
        <v>13</v>
      </c>
      <c r="E79" s="142"/>
      <c r="F79" s="22" t="s">
        <v>690</v>
      </c>
      <c r="G79" s="141">
        <f>+G69+G78</f>
        <v>617052.36</v>
      </c>
    </row>
    <row r="80" spans="1:7" s="8" customFormat="1" ht="12.75">
      <c r="A80" s="2"/>
      <c r="B80" s="2"/>
      <c r="C80" s="151"/>
      <c r="D80" s="152"/>
      <c r="E80" s="150"/>
      <c r="F80" s="23"/>
      <c r="G80" s="141"/>
    </row>
    <row r="81" spans="1:7" ht="12.75">
      <c r="A81" s="116" t="str">
        <f aca="true" t="shared" si="3" ref="A81:A94">+CONCATENATE(C81,D81,E81)</f>
        <v>7150120000</v>
      </c>
      <c r="B81" s="21">
        <v>1</v>
      </c>
      <c r="C81" s="32">
        <v>7</v>
      </c>
      <c r="D81" s="32">
        <v>150</v>
      </c>
      <c r="E81" s="32">
        <v>120000</v>
      </c>
      <c r="F81" s="112" t="s">
        <v>321</v>
      </c>
      <c r="G81" s="111">
        <f>+VLOOKUP(A81,'Despeses ECONÒMICA'!$A$9:$G$414,7,0)</f>
        <v>13077.68</v>
      </c>
    </row>
    <row r="82" spans="1:7" ht="12.75">
      <c r="A82" s="116" t="str">
        <f t="shared" si="3"/>
        <v>7150120010</v>
      </c>
      <c r="B82" s="21">
        <v>1</v>
      </c>
      <c r="C82" s="32">
        <v>7</v>
      </c>
      <c r="D82" s="32">
        <v>150</v>
      </c>
      <c r="E82" s="32">
        <v>120010</v>
      </c>
      <c r="F82" s="112" t="s">
        <v>324</v>
      </c>
      <c r="G82" s="111">
        <f>+VLOOKUP(A82,'Despeses ECONÒMICA'!$A$9:$G$414,7,0)</f>
        <v>14886.06</v>
      </c>
    </row>
    <row r="83" spans="1:7" ht="12.75">
      <c r="A83" s="116" t="str">
        <f t="shared" si="3"/>
        <v>7150120030</v>
      </c>
      <c r="B83" s="21">
        <v>1</v>
      </c>
      <c r="C83" s="32">
        <v>7</v>
      </c>
      <c r="D83" s="32">
        <v>150</v>
      </c>
      <c r="E83" s="32">
        <v>120030</v>
      </c>
      <c r="F83" s="112" t="s">
        <v>325</v>
      </c>
      <c r="G83" s="111">
        <f>+VLOOKUP(A83,'Despeses ECONÒMICA'!$A$9:$G$414,7,0)</f>
        <v>13605.82</v>
      </c>
    </row>
    <row r="84" spans="1:7" ht="12.75">
      <c r="A84" s="116" t="str">
        <f t="shared" si="3"/>
        <v>7150130000</v>
      </c>
      <c r="B84" s="21">
        <v>1</v>
      </c>
      <c r="C84" s="32">
        <v>7</v>
      </c>
      <c r="D84" s="32">
        <v>150</v>
      </c>
      <c r="E84" s="32">
        <v>130000</v>
      </c>
      <c r="F84" s="112" t="s">
        <v>326</v>
      </c>
      <c r="G84" s="111">
        <f>+VLOOKUP(A84,'Despeses ECONÒMICA'!$A$9:$G$414,7,0)</f>
        <v>14693.7</v>
      </c>
    </row>
    <row r="85" spans="1:7" ht="12.75">
      <c r="A85" s="116" t="str">
        <f t="shared" si="3"/>
        <v>7150121000</v>
      </c>
      <c r="B85" s="21">
        <v>1</v>
      </c>
      <c r="C85" s="32">
        <v>7</v>
      </c>
      <c r="D85" s="32">
        <v>150</v>
      </c>
      <c r="E85" s="32">
        <v>121000</v>
      </c>
      <c r="F85" s="112" t="s">
        <v>345</v>
      </c>
      <c r="G85" s="111">
        <f>+VLOOKUP(A85,'Despeses ECONÒMICA'!$A$9:$G$414,7,0)</f>
        <v>15929.34</v>
      </c>
    </row>
    <row r="86" spans="1:7" ht="12.75">
      <c r="A86" s="116" t="str">
        <f t="shared" si="3"/>
        <v>7150121010</v>
      </c>
      <c r="B86" s="21">
        <v>1</v>
      </c>
      <c r="C86" s="32">
        <v>7</v>
      </c>
      <c r="D86" s="32">
        <v>150</v>
      </c>
      <c r="E86" s="32">
        <v>121010</v>
      </c>
      <c r="F86" s="112" t="s">
        <v>348</v>
      </c>
      <c r="G86" s="111">
        <f>+VLOOKUP(A86,'Despeses ECONÒMICA'!$A$9:$G$414,7,0)</f>
        <v>47675.32</v>
      </c>
    </row>
    <row r="87" spans="1:7" ht="12.75">
      <c r="A87" s="116" t="str">
        <f t="shared" si="3"/>
        <v>7150130020</v>
      </c>
      <c r="B87" s="21">
        <v>1</v>
      </c>
      <c r="C87" s="32">
        <v>7</v>
      </c>
      <c r="D87" s="32">
        <v>150</v>
      </c>
      <c r="E87" s="32">
        <v>130020</v>
      </c>
      <c r="F87" s="112" t="s">
        <v>350</v>
      </c>
      <c r="G87" s="111">
        <f>+VLOOKUP(A87,'Despeses ECONÒMICA'!$A$9:$G$414,7,0)</f>
        <v>3750.74</v>
      </c>
    </row>
    <row r="88" spans="1:7" ht="12.75">
      <c r="A88" s="116" t="str">
        <f t="shared" si="3"/>
        <v>7150130021</v>
      </c>
      <c r="B88" s="21">
        <v>1</v>
      </c>
      <c r="C88" s="32">
        <v>7</v>
      </c>
      <c r="D88" s="32">
        <v>150</v>
      </c>
      <c r="E88" s="32">
        <v>130021</v>
      </c>
      <c r="F88" s="112" t="s">
        <v>359</v>
      </c>
      <c r="G88" s="111">
        <f>+VLOOKUP(A88,'Despeses ECONÒMICA'!$A$9:$G$414,7,0)</f>
        <v>2106.44</v>
      </c>
    </row>
    <row r="89" spans="1:7" ht="12.75">
      <c r="A89" s="116" t="str">
        <f t="shared" si="3"/>
        <v>7150121030</v>
      </c>
      <c r="B89" s="21">
        <v>1</v>
      </c>
      <c r="C89" s="32">
        <v>7</v>
      </c>
      <c r="D89" s="32">
        <v>150</v>
      </c>
      <c r="E89" s="32">
        <v>121030</v>
      </c>
      <c r="F89" s="112" t="s">
        <v>360</v>
      </c>
      <c r="G89" s="111">
        <f>+VLOOKUP(A89,'Despeses ECONÒMICA'!$A$9:$G$414,7,0)</f>
        <v>9216.2</v>
      </c>
    </row>
    <row r="90" spans="1:7" ht="12.75">
      <c r="A90" s="116" t="str">
        <f t="shared" si="3"/>
        <v>7150160000</v>
      </c>
      <c r="B90" s="21">
        <v>1</v>
      </c>
      <c r="C90" s="32">
        <v>7</v>
      </c>
      <c r="D90" s="32">
        <v>150</v>
      </c>
      <c r="E90" s="32">
        <v>160000</v>
      </c>
      <c r="F90" s="112" t="s">
        <v>364</v>
      </c>
      <c r="G90" s="111">
        <f>+VLOOKUP(A90,'Despeses ECONÒMICA'!$A$9:$G$414,7,0)</f>
        <v>39252.36</v>
      </c>
    </row>
    <row r="91" spans="1:7" ht="12.75">
      <c r="A91" s="116" t="str">
        <f t="shared" si="3"/>
        <v>7150151000</v>
      </c>
      <c r="B91" s="21">
        <v>1</v>
      </c>
      <c r="C91" s="32">
        <v>7</v>
      </c>
      <c r="D91" s="32">
        <v>150</v>
      </c>
      <c r="E91" s="32">
        <v>151000</v>
      </c>
      <c r="F91" s="112" t="s">
        <v>195</v>
      </c>
      <c r="G91" s="111">
        <f>+VLOOKUP(A91,'Despeses ECONÒMICA'!$A$9:$G$414,7,0)</f>
        <v>5000</v>
      </c>
    </row>
    <row r="92" spans="1:7" ht="12.75">
      <c r="A92" s="116" t="str">
        <f t="shared" si="3"/>
        <v>3150221002</v>
      </c>
      <c r="B92" s="39">
        <v>2</v>
      </c>
      <c r="C92" s="32">
        <v>3</v>
      </c>
      <c r="D92" s="32">
        <v>150</v>
      </c>
      <c r="E92" s="32">
        <v>221002</v>
      </c>
      <c r="F92" s="112" t="s">
        <v>400</v>
      </c>
      <c r="G92" s="111">
        <f>+VLOOKUP(A92,'Despeses ECONÒMICA'!$A$9:$G$414,7,0)</f>
        <v>14100.94</v>
      </c>
    </row>
    <row r="93" spans="1:7" ht="12.75">
      <c r="A93" s="116" t="str">
        <f t="shared" si="3"/>
        <v>3150221999</v>
      </c>
      <c r="B93" s="39">
        <v>2</v>
      </c>
      <c r="C93" s="32">
        <v>3</v>
      </c>
      <c r="D93" s="32">
        <v>150</v>
      </c>
      <c r="E93" s="32">
        <v>221999</v>
      </c>
      <c r="F93" s="112" t="s">
        <v>15</v>
      </c>
      <c r="G93" s="111">
        <f>+VLOOKUP(A93,'Despeses ECONÒMICA'!$A$9:$G$414,7,0)</f>
        <v>1095.03</v>
      </c>
    </row>
    <row r="94" spans="1:7" s="8" customFormat="1" ht="12.75">
      <c r="A94" s="2" t="str">
        <f t="shared" si="3"/>
        <v>150</v>
      </c>
      <c r="B94" s="2"/>
      <c r="C94" s="138"/>
      <c r="D94" s="139">
        <v>150</v>
      </c>
      <c r="E94" s="138"/>
      <c r="F94" s="140" t="s">
        <v>691</v>
      </c>
      <c r="G94" s="141">
        <f>+SUM(G81:G93)</f>
        <v>194389.62999999998</v>
      </c>
    </row>
    <row r="95" spans="1:7" s="8" customFormat="1" ht="12.75">
      <c r="A95" s="2"/>
      <c r="B95" s="2"/>
      <c r="C95" s="151"/>
      <c r="D95" s="152"/>
      <c r="E95" s="151"/>
      <c r="F95" s="153"/>
      <c r="G95" s="141"/>
    </row>
    <row r="96" spans="1:7" s="8" customFormat="1" ht="12.75">
      <c r="A96" s="116" t="str">
        <f>+CONCATENATE(C96,D96,E96)</f>
        <v>1151640001</v>
      </c>
      <c r="B96" s="39">
        <v>6</v>
      </c>
      <c r="C96" s="32">
        <v>1</v>
      </c>
      <c r="D96" s="32">
        <v>151</v>
      </c>
      <c r="E96" s="32">
        <v>640001</v>
      </c>
      <c r="F96" s="112" t="s">
        <v>763</v>
      </c>
      <c r="G96" s="111">
        <f>+VLOOKUP(A96,'Despeses ECONÒMICA'!$A$9:$G$414,7,0)</f>
        <v>15596.9</v>
      </c>
    </row>
    <row r="97" spans="1:7" ht="12.75">
      <c r="A97" s="116" t="str">
        <f>+CONCATENATE(C97,D97,E97)</f>
        <v>1151640002</v>
      </c>
      <c r="B97" s="39">
        <v>6</v>
      </c>
      <c r="C97" s="32">
        <f>+Inversions!B9</f>
        <v>1</v>
      </c>
      <c r="D97" s="32">
        <f>+Inversions!C9</f>
        <v>151</v>
      </c>
      <c r="E97" s="32">
        <f>+Inversions!D9</f>
        <v>640002</v>
      </c>
      <c r="F97" s="112" t="str">
        <f>+Inversions!E9</f>
        <v>CATÀLEG MASIES</v>
      </c>
      <c r="G97" s="111">
        <f>+VLOOKUP(A97,'Despeses ECONÒMICA'!$A$9:$G$414,7,0)</f>
        <v>10644.98</v>
      </c>
    </row>
    <row r="98" spans="1:7" ht="12.75">
      <c r="A98" s="116" t="str">
        <f>+CONCATENATE(C98,D98,E98)</f>
        <v>1151640003</v>
      </c>
      <c r="B98" s="39">
        <v>6</v>
      </c>
      <c r="C98" s="32">
        <f>+Inversions!B10</f>
        <v>1</v>
      </c>
      <c r="D98" s="32">
        <f>+Inversions!C10</f>
        <v>151</v>
      </c>
      <c r="E98" s="32">
        <f>+Inversions!D10</f>
        <v>640003</v>
      </c>
      <c r="F98" s="112" t="str">
        <f>+Inversions!E10</f>
        <v>CATÀLEG DE CAMINS</v>
      </c>
      <c r="G98" s="111">
        <f>+VLOOKUP(A98,'Despeses ECONÒMICA'!$A$9:$G$414,7,0)</f>
        <v>1500</v>
      </c>
    </row>
    <row r="99" spans="1:7" ht="12.75">
      <c r="A99" s="116" t="str">
        <f>+CONCATENATE(C99,D99,E99)</f>
        <v>1151609001</v>
      </c>
      <c r="B99" s="39">
        <v>6</v>
      </c>
      <c r="C99" s="32">
        <f>+Inversions!B12</f>
        <v>1</v>
      </c>
      <c r="D99" s="32">
        <f>+Inversions!C12</f>
        <v>151</v>
      </c>
      <c r="E99" s="32">
        <f>+Inversions!D12</f>
        <v>609001</v>
      </c>
      <c r="F99" s="112" t="str">
        <f>+Inversions!E12</f>
        <v>FONT DE SANT JOAN</v>
      </c>
      <c r="G99" s="111">
        <f>+VLOOKUP(A99,'Despeses ECONÒMICA'!$A$9:$G$414,7,0)</f>
        <v>11313.5</v>
      </c>
    </row>
    <row r="100" spans="1:7" s="8" customFormat="1" ht="12.75">
      <c r="A100" s="2" t="str">
        <f>+CONCATENATE(C100,D100,E100)</f>
        <v>151</v>
      </c>
      <c r="B100" s="2"/>
      <c r="C100" s="138"/>
      <c r="D100" s="139">
        <v>151</v>
      </c>
      <c r="E100" s="138"/>
      <c r="F100" s="140" t="s">
        <v>692</v>
      </c>
      <c r="G100" s="141">
        <f>+SUM(G96:G99)</f>
        <v>39055.38</v>
      </c>
    </row>
    <row r="101" spans="1:7" s="8" customFormat="1" ht="12.75">
      <c r="A101" s="2"/>
      <c r="B101" s="2"/>
      <c r="C101" s="151"/>
      <c r="D101" s="152"/>
      <c r="E101" s="151"/>
      <c r="F101" s="153"/>
      <c r="G101" s="141"/>
    </row>
    <row r="102" spans="1:7" s="8" customFormat="1" ht="12.75">
      <c r="A102" s="116" t="str">
        <f aca="true" t="shared" si="4" ref="A102:A146">+CONCATENATE(C102,D102,E102)</f>
        <v>71532130000</v>
      </c>
      <c r="B102" s="113">
        <v>1</v>
      </c>
      <c r="C102" s="35">
        <v>7</v>
      </c>
      <c r="D102" s="35">
        <v>1532</v>
      </c>
      <c r="E102" s="35">
        <v>130000</v>
      </c>
      <c r="F102" s="135" t="s">
        <v>327</v>
      </c>
      <c r="G102" s="111">
        <f>+VLOOKUP(A102,'Despeses ECONÒMICA'!$A$9:$G$414,7,0)</f>
        <v>186494.93</v>
      </c>
    </row>
    <row r="103" spans="1:7" s="8" customFormat="1" ht="12.75">
      <c r="A103" s="116" t="str">
        <f t="shared" si="4"/>
        <v>71532130020</v>
      </c>
      <c r="B103" s="113">
        <v>1</v>
      </c>
      <c r="C103" s="35">
        <v>7</v>
      </c>
      <c r="D103" s="35">
        <v>1532</v>
      </c>
      <c r="E103" s="35">
        <v>130020</v>
      </c>
      <c r="F103" s="135" t="s">
        <v>351</v>
      </c>
      <c r="G103" s="111">
        <f>+VLOOKUP(A103,'Despeses ECONÒMICA'!$A$9:$G$414,7,0)</f>
        <v>36635.9</v>
      </c>
    </row>
    <row r="104" spans="1:7" s="8" customFormat="1" ht="12.75">
      <c r="A104" s="116" t="str">
        <f t="shared" si="4"/>
        <v>71532160000</v>
      </c>
      <c r="B104" s="113">
        <v>1</v>
      </c>
      <c r="C104" s="35">
        <v>7</v>
      </c>
      <c r="D104" s="35">
        <v>1532</v>
      </c>
      <c r="E104" s="35">
        <v>160000</v>
      </c>
      <c r="F104" s="135" t="s">
        <v>365</v>
      </c>
      <c r="G104" s="111">
        <f>+VLOOKUP(A104,'Despeses ECONÒMICA'!$A$9:$G$414,7,0)</f>
        <v>87107.04</v>
      </c>
    </row>
    <row r="105" spans="1:7" s="8" customFormat="1" ht="12.75">
      <c r="A105" s="116" t="str">
        <f t="shared" si="4"/>
        <v>71532151001</v>
      </c>
      <c r="B105" s="113">
        <v>1</v>
      </c>
      <c r="C105" s="35">
        <v>7</v>
      </c>
      <c r="D105" s="35">
        <v>1532</v>
      </c>
      <c r="E105" s="35">
        <v>151001</v>
      </c>
      <c r="F105" s="135" t="s">
        <v>197</v>
      </c>
      <c r="G105" s="111">
        <f>+VLOOKUP(A105,'Despeses ECONÒMICA'!$A$9:$G$414,7,0)</f>
        <v>600</v>
      </c>
    </row>
    <row r="106" spans="1:7" s="8" customFormat="1" ht="12.75">
      <c r="A106" s="116" t="str">
        <f t="shared" si="4"/>
        <v>71532130010</v>
      </c>
      <c r="B106" s="113">
        <v>1</v>
      </c>
      <c r="C106" s="35">
        <v>7</v>
      </c>
      <c r="D106" s="35">
        <v>1532</v>
      </c>
      <c r="E106" s="35">
        <v>130010</v>
      </c>
      <c r="F106" s="135" t="s">
        <v>384</v>
      </c>
      <c r="G106" s="111">
        <f>+VLOOKUP(A106,'Despeses ECONÒMICA'!$A$9:$G$414,7,0)</f>
        <v>22143</v>
      </c>
    </row>
    <row r="107" spans="1:7" s="8" customFormat="1" ht="12.75">
      <c r="A107" s="116" t="str">
        <f t="shared" si="4"/>
        <v>31532210001</v>
      </c>
      <c r="B107" s="39">
        <v>2</v>
      </c>
      <c r="C107" s="35">
        <v>3</v>
      </c>
      <c r="D107" s="35">
        <v>1532</v>
      </c>
      <c r="E107" s="35">
        <v>210001</v>
      </c>
      <c r="F107" s="135" t="s">
        <v>402</v>
      </c>
      <c r="G107" s="111">
        <f>+VLOOKUP(A107,'Despeses ECONÒMICA'!$A$9:$G$414,7,0)</f>
        <v>74348.69</v>
      </c>
    </row>
    <row r="108" spans="1:7" s="8" customFormat="1" ht="12.75">
      <c r="A108" s="116" t="str">
        <f t="shared" si="4"/>
        <v>31532210002</v>
      </c>
      <c r="B108" s="39">
        <v>2</v>
      </c>
      <c r="C108" s="35">
        <v>3</v>
      </c>
      <c r="D108" s="35">
        <v>1532</v>
      </c>
      <c r="E108" s="35">
        <v>210002</v>
      </c>
      <c r="F108" s="135" t="s">
        <v>403</v>
      </c>
      <c r="G108" s="111">
        <f>+VLOOKUP(A108,'Despeses ECONÒMICA'!$A$9:$G$414,7,0)</f>
        <v>10443.37</v>
      </c>
    </row>
    <row r="109" spans="1:7" s="8" customFormat="1" ht="12.75">
      <c r="A109" s="116" t="str">
        <f t="shared" si="4"/>
        <v>51532210004</v>
      </c>
      <c r="B109" s="39">
        <v>2</v>
      </c>
      <c r="C109" s="35">
        <v>5</v>
      </c>
      <c r="D109" s="35">
        <v>1532</v>
      </c>
      <c r="E109" s="35">
        <v>210004</v>
      </c>
      <c r="F109" s="135" t="s">
        <v>58</v>
      </c>
      <c r="G109" s="111">
        <f>+VLOOKUP(A109,'Despeses ECONÒMICA'!$A$9:$G$414,7,0)</f>
        <v>9000</v>
      </c>
    </row>
    <row r="110" spans="1:7" s="8" customFormat="1" ht="12.75">
      <c r="A110" s="116" t="str">
        <f t="shared" si="4"/>
        <v>31532210005</v>
      </c>
      <c r="B110" s="39">
        <v>2</v>
      </c>
      <c r="C110" s="35">
        <v>3</v>
      </c>
      <c r="D110" s="35">
        <v>1532</v>
      </c>
      <c r="E110" s="35">
        <v>210005</v>
      </c>
      <c r="F110" s="135" t="s">
        <v>460</v>
      </c>
      <c r="G110" s="111">
        <f>+VLOOKUP(A110,'Despeses ECONÒMICA'!$A$9:$G$414,7,0)</f>
        <v>30000</v>
      </c>
    </row>
    <row r="111" spans="1:7" s="8" customFormat="1" ht="12.75">
      <c r="A111" s="116" t="str">
        <f t="shared" si="4"/>
        <v>31532210006</v>
      </c>
      <c r="B111" s="39">
        <v>2</v>
      </c>
      <c r="C111" s="35">
        <v>3</v>
      </c>
      <c r="D111" s="35">
        <v>1532</v>
      </c>
      <c r="E111" s="35">
        <v>210006</v>
      </c>
      <c r="F111" s="135" t="s">
        <v>459</v>
      </c>
      <c r="G111" s="111">
        <f>+VLOOKUP(A111,'Despeses ECONÒMICA'!$A$9:$G$414,7,0)</f>
        <v>29442.63</v>
      </c>
    </row>
    <row r="112" spans="1:7" s="8" customFormat="1" ht="12.75">
      <c r="A112" s="116" t="str">
        <f t="shared" si="4"/>
        <v>31532210008</v>
      </c>
      <c r="B112" s="39">
        <v>2</v>
      </c>
      <c r="C112" s="35">
        <v>3</v>
      </c>
      <c r="D112" s="35">
        <v>1532</v>
      </c>
      <c r="E112" s="35">
        <v>210008</v>
      </c>
      <c r="F112" s="135" t="s">
        <v>4</v>
      </c>
      <c r="G112" s="111">
        <f>+VLOOKUP(A112,'Despeses ECONÒMICA'!$A$9:$G$414,7,0)</f>
        <v>7500</v>
      </c>
    </row>
    <row r="113" spans="1:7" s="8" customFormat="1" ht="12.75">
      <c r="A113" s="116" t="str">
        <f>+CONCATENATE(C113,D113,E113)</f>
        <v>31532210009</v>
      </c>
      <c r="B113" s="39">
        <v>2</v>
      </c>
      <c r="C113" s="32">
        <v>3</v>
      </c>
      <c r="D113" s="32">
        <v>1532</v>
      </c>
      <c r="E113" s="32">
        <v>210009</v>
      </c>
      <c r="F113" s="112" t="s">
        <v>760</v>
      </c>
      <c r="G113" s="111">
        <f>+VLOOKUP(A113,'Despeses ECONÒMICA'!$A$9:$G$414,7,0)</f>
        <v>22118.49</v>
      </c>
    </row>
    <row r="114" spans="1:7" s="8" customFormat="1" ht="12.75">
      <c r="A114" s="116" t="str">
        <f t="shared" si="4"/>
        <v>31532210080</v>
      </c>
      <c r="B114" s="39">
        <v>2</v>
      </c>
      <c r="C114" s="35">
        <v>3</v>
      </c>
      <c r="D114" s="35">
        <v>1532</v>
      </c>
      <c r="E114" s="35">
        <v>210080</v>
      </c>
      <c r="F114" s="135" t="s">
        <v>3</v>
      </c>
      <c r="G114" s="111">
        <f>+VLOOKUP(A114,'Despeses ECONÒMICA'!$A$9:$G$414,7,0)</f>
        <v>1</v>
      </c>
    </row>
    <row r="115" spans="1:7" s="8" customFormat="1" ht="12.75">
      <c r="A115" s="116" t="str">
        <f t="shared" si="4"/>
        <v>31532210099</v>
      </c>
      <c r="B115" s="39">
        <v>2</v>
      </c>
      <c r="C115" s="35">
        <v>3</v>
      </c>
      <c r="D115" s="35">
        <v>1532</v>
      </c>
      <c r="E115" s="35">
        <v>210099</v>
      </c>
      <c r="F115" s="135" t="s">
        <v>563</v>
      </c>
      <c r="G115" s="111">
        <f>+VLOOKUP(A115,'Despeses ECONÒMICA'!$A$9:$G$414,7,0)</f>
        <v>1</v>
      </c>
    </row>
    <row r="116" spans="1:7" s="8" customFormat="1" ht="12.75">
      <c r="A116" s="116" t="str">
        <f t="shared" si="4"/>
        <v>31532210999</v>
      </c>
      <c r="B116" s="39">
        <v>2</v>
      </c>
      <c r="C116" s="35">
        <v>3</v>
      </c>
      <c r="D116" s="35">
        <v>1532</v>
      </c>
      <c r="E116" s="35">
        <v>210999</v>
      </c>
      <c r="F116" s="135" t="s">
        <v>214</v>
      </c>
      <c r="G116" s="111">
        <f>+VLOOKUP(A116,'Despeses ECONÒMICA'!$A$9:$G$414,7,0)</f>
        <v>607.18</v>
      </c>
    </row>
    <row r="117" spans="1:7" s="8" customFormat="1" ht="12.75">
      <c r="A117" s="116" t="str">
        <f t="shared" si="4"/>
        <v>21532212018</v>
      </c>
      <c r="B117" s="39">
        <v>2</v>
      </c>
      <c r="C117" s="35">
        <v>2</v>
      </c>
      <c r="D117" s="35">
        <v>1532</v>
      </c>
      <c r="E117" s="35">
        <v>212018</v>
      </c>
      <c r="F117" s="135" t="s">
        <v>665</v>
      </c>
      <c r="G117" s="111">
        <f>+VLOOKUP(A117,'Despeses ECONÒMICA'!$A$9:$G$414,7,0)</f>
        <v>1500</v>
      </c>
    </row>
    <row r="118" spans="1:7" s="8" customFormat="1" ht="12.75">
      <c r="A118" s="116" t="str">
        <f t="shared" si="4"/>
        <v>31532212021</v>
      </c>
      <c r="B118" s="39">
        <v>2</v>
      </c>
      <c r="C118" s="35">
        <v>3</v>
      </c>
      <c r="D118" s="35">
        <v>1532</v>
      </c>
      <c r="E118" s="35">
        <v>212021</v>
      </c>
      <c r="F118" s="135" t="s">
        <v>59</v>
      </c>
      <c r="G118" s="111">
        <f>+VLOOKUP(A118,'Despeses ECONÒMICA'!$A$9:$G$414,7,0)</f>
        <v>2500</v>
      </c>
    </row>
    <row r="119" spans="1:7" s="8" customFormat="1" ht="12.75">
      <c r="A119" s="116" t="str">
        <f t="shared" si="4"/>
        <v>31532212022</v>
      </c>
      <c r="B119" s="39">
        <v>2</v>
      </c>
      <c r="C119" s="35">
        <v>3</v>
      </c>
      <c r="D119" s="35">
        <v>1532</v>
      </c>
      <c r="E119" s="35">
        <v>212022</v>
      </c>
      <c r="F119" s="135" t="s">
        <v>60</v>
      </c>
      <c r="G119" s="111">
        <f>+VLOOKUP(A119,'Despeses ECONÒMICA'!$A$9:$G$414,7,0)</f>
        <v>1200</v>
      </c>
    </row>
    <row r="120" spans="1:7" s="8" customFormat="1" ht="12.75">
      <c r="A120" s="116" t="str">
        <f t="shared" si="4"/>
        <v>21532212023</v>
      </c>
      <c r="B120" s="39">
        <v>2</v>
      </c>
      <c r="C120" s="35">
        <v>2</v>
      </c>
      <c r="D120" s="35">
        <v>1532</v>
      </c>
      <c r="E120" s="35">
        <v>212023</v>
      </c>
      <c r="F120" s="135" t="s">
        <v>61</v>
      </c>
      <c r="G120" s="111">
        <f>+VLOOKUP(A120,'Despeses ECONÒMICA'!$A$9:$G$414,7,0)</f>
        <v>3842.64</v>
      </c>
    </row>
    <row r="121" spans="1:7" s="8" customFormat="1" ht="12.75">
      <c r="A121" s="116" t="str">
        <f t="shared" si="4"/>
        <v>31532213003</v>
      </c>
      <c r="B121" s="39">
        <v>2</v>
      </c>
      <c r="C121" s="35">
        <v>3</v>
      </c>
      <c r="D121" s="35">
        <v>1532</v>
      </c>
      <c r="E121" s="35">
        <v>213003</v>
      </c>
      <c r="F121" s="135" t="s">
        <v>405</v>
      </c>
      <c r="G121" s="111">
        <f>+VLOOKUP(A121,'Despeses ECONÒMICA'!$A$9:$G$414,7,0)</f>
        <v>113.92</v>
      </c>
    </row>
    <row r="122" spans="1:7" s="8" customFormat="1" ht="12.75">
      <c r="A122" s="116" t="str">
        <f t="shared" si="4"/>
        <v>31532214001</v>
      </c>
      <c r="B122" s="39">
        <v>2</v>
      </c>
      <c r="C122" s="35">
        <v>3</v>
      </c>
      <c r="D122" s="35">
        <v>1532</v>
      </c>
      <c r="E122" s="35">
        <v>214001</v>
      </c>
      <c r="F122" s="135" t="s">
        <v>406</v>
      </c>
      <c r="G122" s="111">
        <f>+VLOOKUP(A122,'Despeses ECONÒMICA'!$A$9:$G$414,7,0)</f>
        <v>12183.17</v>
      </c>
    </row>
    <row r="123" spans="1:7" s="8" customFormat="1" ht="12.75">
      <c r="A123" s="116" t="str">
        <f t="shared" si="4"/>
        <v>31532219000</v>
      </c>
      <c r="B123" s="39">
        <v>2</v>
      </c>
      <c r="C123" s="35">
        <v>3</v>
      </c>
      <c r="D123" s="35">
        <v>1532</v>
      </c>
      <c r="E123" s="35">
        <v>219000</v>
      </c>
      <c r="F123" s="135" t="s">
        <v>181</v>
      </c>
      <c r="G123" s="111">
        <f>+VLOOKUP(A123,'Despeses ECONÒMICA'!$A$9:$G$414,7,0)</f>
        <v>990</v>
      </c>
    </row>
    <row r="124" spans="1:7" s="8" customFormat="1" ht="12.75">
      <c r="A124" s="116" t="str">
        <f t="shared" si="4"/>
        <v>31532221033</v>
      </c>
      <c r="B124" s="39">
        <v>2</v>
      </c>
      <c r="C124" s="35">
        <v>3</v>
      </c>
      <c r="D124" s="35">
        <v>1532</v>
      </c>
      <c r="E124" s="35">
        <v>221033</v>
      </c>
      <c r="F124" s="135" t="s">
        <v>408</v>
      </c>
      <c r="G124" s="111">
        <f>+VLOOKUP(A124,'Despeses ECONÒMICA'!$A$9:$G$414,7,0)</f>
        <v>11888.85</v>
      </c>
    </row>
    <row r="125" spans="1:7" s="8" customFormat="1" ht="12.75">
      <c r="A125" s="116" t="str">
        <f t="shared" si="4"/>
        <v>31532221041</v>
      </c>
      <c r="B125" s="39">
        <v>2</v>
      </c>
      <c r="C125" s="35">
        <v>3</v>
      </c>
      <c r="D125" s="35">
        <v>1532</v>
      </c>
      <c r="E125" s="35">
        <v>221041</v>
      </c>
      <c r="F125" s="135" t="s">
        <v>409</v>
      </c>
      <c r="G125" s="111">
        <f>+VLOOKUP(A125,'Despeses ECONÒMICA'!$A$9:$G$414,7,0)</f>
        <v>6421.77</v>
      </c>
    </row>
    <row r="126" spans="1:7" s="8" customFormat="1" ht="12.75">
      <c r="A126" s="116" t="str">
        <f t="shared" si="4"/>
        <v>31532223030</v>
      </c>
      <c r="B126" s="39">
        <v>2</v>
      </c>
      <c r="C126" s="35">
        <v>3</v>
      </c>
      <c r="D126" s="35">
        <v>1532</v>
      </c>
      <c r="E126" s="35">
        <v>223030</v>
      </c>
      <c r="F126" s="135" t="s">
        <v>18</v>
      </c>
      <c r="G126" s="111">
        <f>+VLOOKUP(A126,'Despeses ECONÒMICA'!$A$9:$G$414,7,0)</f>
        <v>1800</v>
      </c>
    </row>
    <row r="127" spans="1:7" s="8" customFormat="1" ht="12.75">
      <c r="A127" s="116" t="str">
        <f t="shared" si="4"/>
        <v>31532226991</v>
      </c>
      <c r="B127" s="39">
        <v>2</v>
      </c>
      <c r="C127" s="35">
        <v>3</v>
      </c>
      <c r="D127" s="35">
        <v>1532</v>
      </c>
      <c r="E127" s="35">
        <v>226991</v>
      </c>
      <c r="F127" s="135" t="s">
        <v>676</v>
      </c>
      <c r="G127" s="111">
        <f>+VLOOKUP(A127,'Despeses ECONÒMICA'!$A$9:$G$414,7,0)</f>
        <v>268.62</v>
      </c>
    </row>
    <row r="128" spans="1:7" s="8" customFormat="1" ht="12.75">
      <c r="A128" s="116" t="str">
        <f t="shared" si="4"/>
        <v>31532227062</v>
      </c>
      <c r="B128" s="39">
        <v>2</v>
      </c>
      <c r="C128" s="35">
        <v>3</v>
      </c>
      <c r="D128" s="35">
        <v>1532</v>
      </c>
      <c r="E128" s="35">
        <v>227062</v>
      </c>
      <c r="F128" s="135" t="s">
        <v>70</v>
      </c>
      <c r="G128" s="111">
        <f>+VLOOKUP(A128,'Despeses ECONÒMICA'!$A$9:$G$414,7,0)</f>
        <v>460</v>
      </c>
    </row>
    <row r="129" spans="1:7" s="8" customFormat="1" ht="12.75">
      <c r="A129" s="116" t="str">
        <f t="shared" si="4"/>
        <v>71532465005</v>
      </c>
      <c r="B129" s="39">
        <v>4</v>
      </c>
      <c r="C129" s="35">
        <v>7</v>
      </c>
      <c r="D129" s="35">
        <v>1532</v>
      </c>
      <c r="E129" s="35">
        <v>465005</v>
      </c>
      <c r="F129" s="135" t="s">
        <v>203</v>
      </c>
      <c r="G129" s="111">
        <f>+VLOOKUP(A129,'Despeses ECONÒMICA'!$A$9:$G$414,7,0)</f>
        <v>32811.17</v>
      </c>
    </row>
    <row r="130" spans="1:7" s="8" customFormat="1" ht="12.75">
      <c r="A130" s="116" t="str">
        <f t="shared" si="4"/>
        <v>31532619001</v>
      </c>
      <c r="B130" s="39">
        <v>6</v>
      </c>
      <c r="C130" s="35">
        <v>3</v>
      </c>
      <c r="D130" s="35">
        <v>1532</v>
      </c>
      <c r="E130" s="35">
        <v>619001</v>
      </c>
      <c r="F130" s="135" t="s">
        <v>585</v>
      </c>
      <c r="G130" s="111">
        <f>+VLOOKUP(A130,'Despeses ECONÒMICA'!$A$9:$G$414,7,0)</f>
        <v>7166.57</v>
      </c>
    </row>
    <row r="131" spans="1:7" s="8" customFormat="1" ht="12.75">
      <c r="A131" s="116" t="str">
        <f t="shared" si="4"/>
        <v>31532609010</v>
      </c>
      <c r="B131" s="39">
        <v>6</v>
      </c>
      <c r="C131" s="35">
        <v>3</v>
      </c>
      <c r="D131" s="35">
        <v>1532</v>
      </c>
      <c r="E131" s="35">
        <v>609010</v>
      </c>
      <c r="F131" s="135" t="s">
        <v>467</v>
      </c>
      <c r="G131" s="111">
        <f>+VLOOKUP(A131,'Despeses ECONÒMICA'!$A$9:$G$414,7,0)</f>
        <v>93629.95</v>
      </c>
    </row>
    <row r="132" spans="1:7" s="8" customFormat="1" ht="12.75">
      <c r="A132" s="116" t="str">
        <f t="shared" si="4"/>
        <v>31532619018</v>
      </c>
      <c r="B132" s="39">
        <v>6</v>
      </c>
      <c r="C132" s="35">
        <v>3</v>
      </c>
      <c r="D132" s="35">
        <v>1532</v>
      </c>
      <c r="E132" s="35">
        <v>619018</v>
      </c>
      <c r="F132" s="135" t="s">
        <v>468</v>
      </c>
      <c r="G132" s="111">
        <f>+VLOOKUP(A132,'Despeses ECONÒMICA'!$A$9:$G$414,7,0)</f>
        <v>19000</v>
      </c>
    </row>
    <row r="133" spans="1:7" s="8" customFormat="1" ht="12.75">
      <c r="A133" s="116" t="str">
        <f t="shared" si="4"/>
        <v>31532619019</v>
      </c>
      <c r="B133" s="39">
        <v>6</v>
      </c>
      <c r="C133" s="35">
        <v>3</v>
      </c>
      <c r="D133" s="35">
        <v>1532</v>
      </c>
      <c r="E133" s="35">
        <v>619019</v>
      </c>
      <c r="F133" s="135" t="s">
        <v>469</v>
      </c>
      <c r="G133" s="111">
        <f>+VLOOKUP(A133,'Despeses ECONÒMICA'!$A$9:$G$414,7,0)</f>
        <v>6000</v>
      </c>
    </row>
    <row r="134" spans="1:7" s="8" customFormat="1" ht="12.75">
      <c r="A134" s="116" t="str">
        <f t="shared" si="4"/>
        <v>31532619004</v>
      </c>
      <c r="B134" s="39">
        <v>6</v>
      </c>
      <c r="C134" s="35">
        <v>3</v>
      </c>
      <c r="D134" s="35">
        <v>1532</v>
      </c>
      <c r="E134" s="35">
        <v>619004</v>
      </c>
      <c r="F134" s="135" t="s">
        <v>93</v>
      </c>
      <c r="G134" s="111">
        <f>+VLOOKUP(A134,'Despeses ECONÒMICA'!$A$9:$G$414,7,0)</f>
        <v>0</v>
      </c>
    </row>
    <row r="135" spans="1:7" s="8" customFormat="1" ht="12.75">
      <c r="A135" s="116" t="str">
        <f t="shared" si="4"/>
        <v>31532619020</v>
      </c>
      <c r="B135" s="39">
        <v>6</v>
      </c>
      <c r="C135" s="35">
        <v>3</v>
      </c>
      <c r="D135" s="35">
        <v>1532</v>
      </c>
      <c r="E135" s="35">
        <v>619020</v>
      </c>
      <c r="F135" s="135" t="s">
        <v>471</v>
      </c>
      <c r="G135" s="111">
        <f>+VLOOKUP(A135,'Despeses ECONÒMICA'!$A$9:$G$414,7,0)</f>
        <v>5000</v>
      </c>
    </row>
    <row r="136" spans="1:7" s="8" customFormat="1" ht="12.75">
      <c r="A136" s="116" t="str">
        <f t="shared" si="4"/>
        <v>31532619021</v>
      </c>
      <c r="B136" s="39">
        <v>6</v>
      </c>
      <c r="C136" s="35">
        <v>3</v>
      </c>
      <c r="D136" s="35">
        <v>1532</v>
      </c>
      <c r="E136" s="35">
        <v>619021</v>
      </c>
      <c r="F136" s="135" t="s">
        <v>472</v>
      </c>
      <c r="G136" s="111">
        <f>+VLOOKUP(A136,'Despeses ECONÒMICA'!$A$9:$G$414,7,0)</f>
        <v>5000</v>
      </c>
    </row>
    <row r="137" spans="1:7" s="8" customFormat="1" ht="12.75">
      <c r="A137" s="116" t="str">
        <f t="shared" si="4"/>
        <v>31532619022</v>
      </c>
      <c r="B137" s="39">
        <v>6</v>
      </c>
      <c r="C137" s="35">
        <v>3</v>
      </c>
      <c r="D137" s="35">
        <v>1532</v>
      </c>
      <c r="E137" s="35">
        <v>619022</v>
      </c>
      <c r="F137" s="135" t="s">
        <v>750</v>
      </c>
      <c r="G137" s="111">
        <f>+VLOOKUP(A137,'Despeses ECONÒMICA'!$A$9:$G$414,7,0)</f>
        <v>0</v>
      </c>
    </row>
    <row r="138" spans="1:7" s="8" customFormat="1" ht="12.75">
      <c r="A138" s="116" t="str">
        <f t="shared" si="4"/>
        <v>31532609004</v>
      </c>
      <c r="B138" s="39">
        <v>6</v>
      </c>
      <c r="C138" s="35">
        <v>3</v>
      </c>
      <c r="D138" s="35">
        <v>1532</v>
      </c>
      <c r="E138" s="35">
        <v>609004</v>
      </c>
      <c r="F138" s="135" t="s">
        <v>89</v>
      </c>
      <c r="G138" s="111">
        <f>+VLOOKUP(A138,'Despeses ECONÒMICA'!$A$9:$G$414,7,0)</f>
        <v>50000</v>
      </c>
    </row>
    <row r="139" spans="1:7" s="8" customFormat="1" ht="12.75">
      <c r="A139" s="116" t="str">
        <f t="shared" si="4"/>
        <v>31532624000</v>
      </c>
      <c r="B139" s="39">
        <v>6</v>
      </c>
      <c r="C139" s="35">
        <v>3</v>
      </c>
      <c r="D139" s="35">
        <v>1532</v>
      </c>
      <c r="E139" s="35">
        <v>624000</v>
      </c>
      <c r="F139" s="135" t="s">
        <v>212</v>
      </c>
      <c r="G139" s="111">
        <f>+VLOOKUP(A139,'Despeses ECONÒMICA'!$A$9:$G$414,7,0)</f>
        <v>21000</v>
      </c>
    </row>
    <row r="140" spans="1:7" s="8" customFormat="1" ht="12.75">
      <c r="A140" s="116" t="str">
        <f t="shared" si="4"/>
        <v>31532629003</v>
      </c>
      <c r="B140" s="39">
        <v>6</v>
      </c>
      <c r="C140" s="35">
        <v>3</v>
      </c>
      <c r="D140" s="35">
        <v>1532</v>
      </c>
      <c r="E140" s="35">
        <v>629003</v>
      </c>
      <c r="F140" s="135" t="s">
        <v>473</v>
      </c>
      <c r="G140" s="111">
        <f>+VLOOKUP(A140,'Despeses ECONÒMICA'!$A$9:$G$414,7,0)</f>
        <v>32453.29</v>
      </c>
    </row>
    <row r="141" spans="1:7" s="8" customFormat="1" ht="12.75">
      <c r="A141" s="116" t="str">
        <f t="shared" si="4"/>
        <v>31532619023</v>
      </c>
      <c r="B141" s="39">
        <v>6</v>
      </c>
      <c r="C141" s="35">
        <v>3</v>
      </c>
      <c r="D141" s="35">
        <v>1532</v>
      </c>
      <c r="E141" s="35">
        <v>619023</v>
      </c>
      <c r="F141" s="135" t="s">
        <v>474</v>
      </c>
      <c r="G141" s="111">
        <f>+VLOOKUP(A141,'Despeses ECONÒMICA'!$A$9:$G$414,7,0)</f>
        <v>2000</v>
      </c>
    </row>
    <row r="142" spans="1:7" s="8" customFormat="1" ht="12.75">
      <c r="A142" s="116" t="str">
        <f t="shared" si="4"/>
        <v>31532619024</v>
      </c>
      <c r="B142" s="39">
        <v>6</v>
      </c>
      <c r="C142" s="35">
        <v>3</v>
      </c>
      <c r="D142" s="35">
        <v>1532</v>
      </c>
      <c r="E142" s="35">
        <v>619024</v>
      </c>
      <c r="F142" s="135" t="s">
        <v>475</v>
      </c>
      <c r="G142" s="111">
        <f>+VLOOKUP(A142,'Despeses ECONÒMICA'!$A$9:$G$414,7,0)</f>
        <v>60000</v>
      </c>
    </row>
    <row r="143" spans="1:7" s="8" customFormat="1" ht="12.75">
      <c r="A143" s="116" t="str">
        <f t="shared" si="4"/>
        <v>31532609006</v>
      </c>
      <c r="B143" s="39">
        <v>6</v>
      </c>
      <c r="C143" s="35">
        <v>3</v>
      </c>
      <c r="D143" s="35">
        <v>1532</v>
      </c>
      <c r="E143" s="35">
        <v>609006</v>
      </c>
      <c r="F143" s="135" t="s">
        <v>90</v>
      </c>
      <c r="G143" s="111">
        <f>+VLOOKUP(A143,'Despeses ECONÒMICA'!$A$9:$G$414,7,0)</f>
        <v>8757.13</v>
      </c>
    </row>
    <row r="144" spans="1:7" s="8" customFormat="1" ht="12.75">
      <c r="A144" s="2" t="str">
        <f t="shared" si="4"/>
        <v>1532</v>
      </c>
      <c r="B144" s="2"/>
      <c r="C144" s="138"/>
      <c r="D144" s="139">
        <v>1532</v>
      </c>
      <c r="E144" s="138"/>
      <c r="F144" s="140" t="s">
        <v>694</v>
      </c>
      <c r="G144" s="141">
        <f>+SUM(G102:G143)</f>
        <v>902430.31</v>
      </c>
    </row>
    <row r="145" spans="1:7" s="8" customFormat="1" ht="12.75">
      <c r="A145" s="2" t="str">
        <f t="shared" si="4"/>
        <v>153</v>
      </c>
      <c r="B145" s="2"/>
      <c r="C145" s="138"/>
      <c r="D145" s="139">
        <v>153</v>
      </c>
      <c r="E145" s="138"/>
      <c r="F145" s="140" t="s">
        <v>748</v>
      </c>
      <c r="G145" s="141">
        <f>+G144</f>
        <v>902430.31</v>
      </c>
    </row>
    <row r="146" spans="1:7" s="8" customFormat="1" ht="12.75">
      <c r="A146" s="2" t="str">
        <f t="shared" si="4"/>
        <v>15</v>
      </c>
      <c r="B146" s="2"/>
      <c r="C146" s="138"/>
      <c r="D146" s="139">
        <v>15</v>
      </c>
      <c r="E146" s="142"/>
      <c r="F146" s="22" t="s">
        <v>693</v>
      </c>
      <c r="G146" s="141">
        <f>+G145+G100+G94</f>
        <v>1135875.32</v>
      </c>
    </row>
    <row r="147" spans="1:7" s="8" customFormat="1" ht="12.75">
      <c r="A147" s="2"/>
      <c r="B147" s="2"/>
      <c r="C147" s="151"/>
      <c r="D147" s="152"/>
      <c r="E147" s="150"/>
      <c r="F147" s="23"/>
      <c r="G147" s="141"/>
    </row>
    <row r="148" spans="1:7" s="8" customFormat="1" ht="12.75">
      <c r="A148" s="116" t="str">
        <f>+CONCATENATE(C148,D148,E148)</f>
        <v>3161210000</v>
      </c>
      <c r="B148" s="39">
        <v>2</v>
      </c>
      <c r="C148" s="35">
        <v>3</v>
      </c>
      <c r="D148" s="35">
        <v>161</v>
      </c>
      <c r="E148" s="35">
        <v>210000</v>
      </c>
      <c r="F148" s="135" t="s">
        <v>410</v>
      </c>
      <c r="G148" s="111">
        <f>+VLOOKUP(A148,'Despeses ECONÒMICA'!$A$9:$G$414,7,0)</f>
        <v>25851.9</v>
      </c>
    </row>
    <row r="149" spans="1:7" s="8" customFormat="1" ht="12.75">
      <c r="A149" s="116" t="str">
        <f>+CONCATENATE(C149,D149,E149)</f>
        <v>3161221011</v>
      </c>
      <c r="B149" s="39">
        <v>2</v>
      </c>
      <c r="C149" s="35">
        <v>3</v>
      </c>
      <c r="D149" s="35">
        <v>161</v>
      </c>
      <c r="E149" s="35">
        <v>221011</v>
      </c>
      <c r="F149" s="135" t="s">
        <v>675</v>
      </c>
      <c r="G149" s="111">
        <f>+VLOOKUP(A149,'Despeses ECONÒMICA'!$A$9:$G$414,7,0)</f>
        <v>14078.56</v>
      </c>
    </row>
    <row r="150" spans="1:7" s="8" customFormat="1" ht="12.75">
      <c r="A150" s="2" t="str">
        <f>+CONCATENATE(C150,D150,E150)</f>
        <v>161</v>
      </c>
      <c r="B150" s="2"/>
      <c r="C150" s="138"/>
      <c r="D150" s="139">
        <v>161</v>
      </c>
      <c r="E150" s="138"/>
      <c r="F150" s="140" t="s">
        <v>695</v>
      </c>
      <c r="G150" s="141">
        <f>+SUM(G148:G149)</f>
        <v>39930.46</v>
      </c>
    </row>
    <row r="151" spans="1:7" s="8" customFormat="1" ht="12.75">
      <c r="A151" s="2"/>
      <c r="B151" s="2"/>
      <c r="C151" s="151"/>
      <c r="D151" s="152"/>
      <c r="E151" s="151"/>
      <c r="F151" s="153"/>
      <c r="G151" s="141"/>
    </row>
    <row r="152" spans="1:7" s="8" customFormat="1" ht="12.75">
      <c r="A152" s="116" t="str">
        <f aca="true" t="shared" si="5" ref="A152:A158">+CONCATENATE(C152,D152,E152)</f>
        <v>51621227003</v>
      </c>
      <c r="B152" s="39">
        <v>2</v>
      </c>
      <c r="C152" s="35">
        <v>5</v>
      </c>
      <c r="D152" s="35">
        <v>1621</v>
      </c>
      <c r="E152" s="35">
        <v>227003</v>
      </c>
      <c r="F152" s="135" t="s">
        <v>412</v>
      </c>
      <c r="G152" s="111">
        <f>+VLOOKUP(A152,'Despeses ECONÒMICA'!$A$9:$G$414,7,0)</f>
        <v>6930.61</v>
      </c>
    </row>
    <row r="153" spans="1:7" s="8" customFormat="1" ht="12.75">
      <c r="A153" s="116" t="str">
        <f t="shared" si="5"/>
        <v>51621227004</v>
      </c>
      <c r="B153" s="39">
        <v>2</v>
      </c>
      <c r="C153" s="35">
        <v>5</v>
      </c>
      <c r="D153" s="35">
        <v>1621</v>
      </c>
      <c r="E153" s="35">
        <v>227004</v>
      </c>
      <c r="F153" s="135" t="s">
        <v>547</v>
      </c>
      <c r="G153" s="111">
        <f>+VLOOKUP(A153,'Despeses ECONÒMICA'!$A$9:$G$414,7,0)</f>
        <v>110110.1</v>
      </c>
    </row>
    <row r="154" spans="1:7" s="8" customFormat="1" ht="12.75">
      <c r="A154" s="116" t="str">
        <f t="shared" si="5"/>
        <v>51621227005</v>
      </c>
      <c r="B154" s="39">
        <v>2</v>
      </c>
      <c r="C154" s="35">
        <v>5</v>
      </c>
      <c r="D154" s="35">
        <v>1621</v>
      </c>
      <c r="E154" s="35">
        <v>227005</v>
      </c>
      <c r="F154" s="135" t="s">
        <v>411</v>
      </c>
      <c r="G154" s="111">
        <f>+VLOOKUP(A154,'Despeses ECONÒMICA'!$A$9:$G$414,7,0)</f>
        <v>330219.91</v>
      </c>
    </row>
    <row r="155" spans="1:7" s="8" customFormat="1" ht="12.75">
      <c r="A155" s="116" t="str">
        <f t="shared" si="5"/>
        <v>11621462001</v>
      </c>
      <c r="B155" s="39">
        <v>4</v>
      </c>
      <c r="C155" s="35">
        <v>1</v>
      </c>
      <c r="D155" s="35">
        <v>1621</v>
      </c>
      <c r="E155" s="35">
        <v>462001</v>
      </c>
      <c r="F155" s="135" t="s">
        <v>75</v>
      </c>
      <c r="G155" s="111">
        <f>+VLOOKUP(A155,'Despeses ECONÒMICA'!$A$9:$G$414,7,0)</f>
        <v>2073.91</v>
      </c>
    </row>
    <row r="156" spans="1:7" s="8" customFormat="1" ht="12.75">
      <c r="A156" s="116" t="str">
        <f t="shared" si="5"/>
        <v>51621466004</v>
      </c>
      <c r="B156" s="39">
        <v>4</v>
      </c>
      <c r="C156" s="35">
        <v>5</v>
      </c>
      <c r="D156" s="35">
        <v>1621</v>
      </c>
      <c r="E156" s="35">
        <v>466004</v>
      </c>
      <c r="F156" s="135" t="s">
        <v>457</v>
      </c>
      <c r="G156" s="111">
        <f>+VLOOKUP(A156,'Despeses ECONÒMICA'!$A$9:$G$414,7,0)</f>
        <v>600</v>
      </c>
    </row>
    <row r="157" spans="1:7" s="8" customFormat="1" ht="12.75">
      <c r="A157" s="116" t="str">
        <f t="shared" si="5"/>
        <v>31621609009</v>
      </c>
      <c r="B157" s="39">
        <v>6</v>
      </c>
      <c r="C157" s="35">
        <v>3</v>
      </c>
      <c r="D157" s="35">
        <v>1621</v>
      </c>
      <c r="E157" s="35">
        <v>609009</v>
      </c>
      <c r="F157" s="135" t="s">
        <v>128</v>
      </c>
      <c r="G157" s="111">
        <f>+VLOOKUP(A157,'Despeses ECONÒMICA'!$A$9:$G$414,7,0)</f>
        <v>0</v>
      </c>
    </row>
    <row r="158" spans="1:7" s="8" customFormat="1" ht="12.75">
      <c r="A158" s="116" t="str">
        <f t="shared" si="5"/>
        <v>1621</v>
      </c>
      <c r="B158" s="2"/>
      <c r="C158" s="138"/>
      <c r="D158" s="139">
        <v>1621</v>
      </c>
      <c r="E158" s="138"/>
      <c r="F158" s="140" t="s">
        <v>696</v>
      </c>
      <c r="G158" s="141">
        <f>+SUM(G152:G157)</f>
        <v>449934.52999999997</v>
      </c>
    </row>
    <row r="159" spans="1:7" s="8" customFormat="1" ht="12.75">
      <c r="A159" s="154"/>
      <c r="B159" s="2"/>
      <c r="C159" s="151"/>
      <c r="D159" s="152"/>
      <c r="E159" s="151"/>
      <c r="F159" s="153"/>
      <c r="G159" s="141"/>
    </row>
    <row r="160" spans="1:7" s="8" customFormat="1" ht="12.75">
      <c r="A160" s="137" t="str">
        <f>+CONCATENATE(C160,D160,E160)</f>
        <v>51622227010</v>
      </c>
      <c r="B160" s="39">
        <v>2</v>
      </c>
      <c r="C160" s="35">
        <v>5</v>
      </c>
      <c r="D160" s="35">
        <v>1622</v>
      </c>
      <c r="E160" s="35">
        <v>227010</v>
      </c>
      <c r="F160" s="135" t="s">
        <v>456</v>
      </c>
      <c r="G160" s="111">
        <f>+VLOOKUP(A160,'Despeses ECONÒMICA'!$A$9:$G$414,7,0)</f>
        <v>10000</v>
      </c>
    </row>
    <row r="161" spans="1:7" s="8" customFormat="1" ht="12.75">
      <c r="A161" s="116" t="str">
        <f>+CONCATENATE(C161,D161,E161)</f>
        <v>1622</v>
      </c>
      <c r="B161" s="2"/>
      <c r="C161" s="138"/>
      <c r="D161" s="139">
        <v>1622</v>
      </c>
      <c r="E161" s="138"/>
      <c r="F161" s="140" t="s">
        <v>697</v>
      </c>
      <c r="G161" s="141">
        <f>+G160</f>
        <v>10000</v>
      </c>
    </row>
    <row r="162" spans="1:7" s="8" customFormat="1" ht="12.75">
      <c r="A162" s="154"/>
      <c r="B162" s="2"/>
      <c r="C162" s="151"/>
      <c r="D162" s="152"/>
      <c r="E162" s="151"/>
      <c r="F162" s="153"/>
      <c r="G162" s="141"/>
    </row>
    <row r="163" spans="1:7" s="8" customFormat="1" ht="12.75">
      <c r="A163" s="116" t="str">
        <f aca="true" t="shared" si="6" ref="A163:A175">+CONCATENATE(C163,D163,E163)</f>
        <v>51623227006</v>
      </c>
      <c r="B163" s="39">
        <v>2</v>
      </c>
      <c r="C163" s="35">
        <v>5</v>
      </c>
      <c r="D163" s="35">
        <v>1623</v>
      </c>
      <c r="E163" s="35">
        <v>227006</v>
      </c>
      <c r="F163" s="135" t="s">
        <v>413</v>
      </c>
      <c r="G163" s="111">
        <f>+VLOOKUP(A163,'Despeses ECONÒMICA'!$A$9:$G$414,7,0)</f>
        <v>69016.22</v>
      </c>
    </row>
    <row r="164" spans="1:7" s="8" customFormat="1" ht="12.75">
      <c r="A164" s="116" t="str">
        <f t="shared" si="6"/>
        <v>51623227007</v>
      </c>
      <c r="B164" s="39">
        <v>2</v>
      </c>
      <c r="C164" s="35">
        <v>5</v>
      </c>
      <c r="D164" s="35">
        <v>1623</v>
      </c>
      <c r="E164" s="35">
        <v>227007</v>
      </c>
      <c r="F164" s="135" t="s">
        <v>414</v>
      </c>
      <c r="G164" s="111">
        <f>+VLOOKUP(A164,'Despeses ECONÒMICA'!$A$9:$G$414,7,0)</f>
        <v>8300</v>
      </c>
    </row>
    <row r="165" spans="1:7" s="8" customFormat="1" ht="12.75">
      <c r="A165" s="116" t="str">
        <f t="shared" si="6"/>
        <v>51623227008</v>
      </c>
      <c r="B165" s="39">
        <v>2</v>
      </c>
      <c r="C165" s="35">
        <v>5</v>
      </c>
      <c r="D165" s="35">
        <v>1623</v>
      </c>
      <c r="E165" s="35">
        <v>227008</v>
      </c>
      <c r="F165" s="135" t="s">
        <v>453</v>
      </c>
      <c r="G165" s="111">
        <f>+VLOOKUP(A165,'Despeses ECONÒMICA'!$A$9:$G$414,7,0)</f>
        <v>58959.91</v>
      </c>
    </row>
    <row r="166" spans="1:7" s="8" customFormat="1" ht="12.75">
      <c r="A166" s="116" t="str">
        <f t="shared" si="6"/>
        <v>51623227009</v>
      </c>
      <c r="B166" s="39">
        <v>2</v>
      </c>
      <c r="C166" s="35">
        <v>5</v>
      </c>
      <c r="D166" s="35">
        <v>1623</v>
      </c>
      <c r="E166" s="35">
        <v>227009</v>
      </c>
      <c r="F166" s="135" t="s">
        <v>455</v>
      </c>
      <c r="G166" s="111">
        <f>+VLOOKUP(A166,'Despeses ECONÒMICA'!$A$9:$G$414,7,0)</f>
        <v>5346.85</v>
      </c>
    </row>
    <row r="167" spans="1:7" s="8" customFormat="1" ht="12.75">
      <c r="A167" s="116" t="str">
        <f t="shared" si="6"/>
        <v>31623609002</v>
      </c>
      <c r="B167" s="39">
        <v>6</v>
      </c>
      <c r="C167" s="35">
        <v>3</v>
      </c>
      <c r="D167" s="35">
        <v>1623</v>
      </c>
      <c r="E167" s="35">
        <v>609002</v>
      </c>
      <c r="F167" s="135" t="s">
        <v>587</v>
      </c>
      <c r="G167" s="111">
        <f>+VLOOKUP(A167,'Despeses ECONÒMICA'!$A$9:$G$414,7,0)</f>
        <v>63907.92</v>
      </c>
    </row>
    <row r="168" spans="1:7" s="8" customFormat="1" ht="12.75">
      <c r="A168" s="116" t="str">
        <f t="shared" si="6"/>
        <v>31623609003</v>
      </c>
      <c r="B168" s="39">
        <v>6</v>
      </c>
      <c r="C168" s="35">
        <v>3</v>
      </c>
      <c r="D168" s="35">
        <v>1623</v>
      </c>
      <c r="E168" s="35">
        <v>609003</v>
      </c>
      <c r="F168" s="135" t="s">
        <v>588</v>
      </c>
      <c r="G168" s="111">
        <f>+VLOOKUP(A168,'Despeses ECONÒMICA'!$A$9:$G$414,7,0)</f>
        <v>58804.49</v>
      </c>
    </row>
    <row r="169" spans="1:7" s="8" customFormat="1" ht="12.75">
      <c r="A169" s="116" t="str">
        <f t="shared" si="6"/>
        <v>31623609008</v>
      </c>
      <c r="B169" s="39">
        <v>6</v>
      </c>
      <c r="C169" s="35">
        <v>3</v>
      </c>
      <c r="D169" s="35">
        <v>1623</v>
      </c>
      <c r="E169" s="35">
        <v>609008</v>
      </c>
      <c r="F169" s="135" t="s">
        <v>92</v>
      </c>
      <c r="G169" s="111">
        <f>+VLOOKUP(A169,'Despeses ECONÒMICA'!$A$9:$G$414,7,0)</f>
        <v>0</v>
      </c>
    </row>
    <row r="170" spans="1:7" s="8" customFormat="1" ht="12.75">
      <c r="A170" s="116" t="str">
        <f t="shared" si="6"/>
        <v>31623619025</v>
      </c>
      <c r="B170" s="39">
        <v>6</v>
      </c>
      <c r="C170" s="35">
        <v>3</v>
      </c>
      <c r="D170" s="35">
        <v>1623</v>
      </c>
      <c r="E170" s="35">
        <v>619025</v>
      </c>
      <c r="F170" s="135" t="s">
        <v>478</v>
      </c>
      <c r="G170" s="111">
        <f>+VLOOKUP(A170,'Despeses ECONÒMICA'!$A$9:$G$414,7,0)</f>
        <v>20000</v>
      </c>
    </row>
    <row r="171" spans="1:7" s="8" customFormat="1" ht="12.75">
      <c r="A171" s="116" t="str">
        <f t="shared" si="6"/>
        <v>31623619026</v>
      </c>
      <c r="B171" s="39">
        <v>6</v>
      </c>
      <c r="C171" s="35">
        <v>3</v>
      </c>
      <c r="D171" s="35">
        <v>1623</v>
      </c>
      <c r="E171" s="35">
        <v>619026</v>
      </c>
      <c r="F171" s="135" t="s">
        <v>479</v>
      </c>
      <c r="G171" s="111">
        <f>+VLOOKUP(A171,'Despeses ECONÒMICA'!$A$9:$G$414,7,0)</f>
        <v>28000</v>
      </c>
    </row>
    <row r="172" spans="1:7" s="8" customFormat="1" ht="12.75">
      <c r="A172" s="116" t="str">
        <f t="shared" si="6"/>
        <v>31623619027</v>
      </c>
      <c r="B172" s="39">
        <v>6</v>
      </c>
      <c r="C172" s="35">
        <v>3</v>
      </c>
      <c r="D172" s="35">
        <v>1623</v>
      </c>
      <c r="E172" s="35">
        <v>619027</v>
      </c>
      <c r="F172" s="135" t="s">
        <v>480</v>
      </c>
      <c r="G172" s="111">
        <f>+VLOOKUP(A172,'Despeses ECONÒMICA'!$A$9:$G$414,7,0)</f>
        <v>30000</v>
      </c>
    </row>
    <row r="173" spans="1:7" s="8" customFormat="1" ht="12.75">
      <c r="A173" s="116" t="str">
        <f t="shared" si="6"/>
        <v>31623609012</v>
      </c>
      <c r="B173" s="39">
        <v>6</v>
      </c>
      <c r="C173" s="35">
        <v>3</v>
      </c>
      <c r="D173" s="35">
        <v>1623</v>
      </c>
      <c r="E173" s="35">
        <v>609012</v>
      </c>
      <c r="F173" s="135" t="s">
        <v>21</v>
      </c>
      <c r="G173" s="111">
        <f>+VLOOKUP(A173,'Despeses ECONÒMICA'!$A$9:$G$414,7,0)</f>
        <v>380000</v>
      </c>
    </row>
    <row r="174" spans="1:7" s="8" customFormat="1" ht="12.75">
      <c r="A174" s="2" t="str">
        <f t="shared" si="6"/>
        <v>1623</v>
      </c>
      <c r="B174" s="2"/>
      <c r="C174" s="138"/>
      <c r="D174" s="139">
        <v>1623</v>
      </c>
      <c r="E174" s="138"/>
      <c r="F174" s="140" t="s">
        <v>698</v>
      </c>
      <c r="G174" s="141">
        <f>+SUM(G163:G173)</f>
        <v>722335.39</v>
      </c>
    </row>
    <row r="175" spans="1:7" s="8" customFormat="1" ht="12.75">
      <c r="A175" s="2" t="str">
        <f t="shared" si="6"/>
        <v>162</v>
      </c>
      <c r="B175" s="2"/>
      <c r="C175" s="138"/>
      <c r="D175" s="139">
        <v>162</v>
      </c>
      <c r="E175" s="138"/>
      <c r="F175" s="140" t="s">
        <v>699</v>
      </c>
      <c r="G175" s="141">
        <f>+G174+G161+G158</f>
        <v>1182269.92</v>
      </c>
    </row>
    <row r="176" spans="1:7" s="8" customFormat="1" ht="12.75">
      <c r="A176" s="2"/>
      <c r="B176" s="2"/>
      <c r="C176" s="151"/>
      <c r="D176" s="152"/>
      <c r="E176" s="151"/>
      <c r="F176" s="153"/>
      <c r="G176" s="141"/>
    </row>
    <row r="177" spans="1:7" s="8" customFormat="1" ht="12.75">
      <c r="A177" s="116" t="str">
        <f aca="true" t="shared" si="7" ref="A177:A184">+CONCATENATE(C177,D177,E177)</f>
        <v>3165213000</v>
      </c>
      <c r="B177" s="39">
        <v>2</v>
      </c>
      <c r="C177" s="35">
        <v>3</v>
      </c>
      <c r="D177" s="35">
        <v>165</v>
      </c>
      <c r="E177" s="35">
        <v>213000</v>
      </c>
      <c r="F177" s="135" t="s">
        <v>404</v>
      </c>
      <c r="G177" s="111">
        <f>+VLOOKUP(A177,'Despeses ECONÒMICA'!$A$9:$G$414,7,0)</f>
        <v>16737.7</v>
      </c>
    </row>
    <row r="178" spans="1:7" s="8" customFormat="1" ht="12.75">
      <c r="A178" s="116" t="str">
        <f>+CONCATENATE(C178,D178,E178)</f>
        <v>3165213001</v>
      </c>
      <c r="B178" s="39">
        <v>2</v>
      </c>
      <c r="C178" s="32">
        <v>3</v>
      </c>
      <c r="D178" s="32">
        <v>165</v>
      </c>
      <c r="E178" s="32">
        <v>213001</v>
      </c>
      <c r="F178" s="112" t="s">
        <v>762</v>
      </c>
      <c r="G178" s="111">
        <f>+VLOOKUP(A178,'Despeses ECONÒMICA'!$A$9:$G$414,7,0)</f>
        <v>25529.444157504713</v>
      </c>
    </row>
    <row r="179" spans="1:7" s="8" customFormat="1" ht="12.75">
      <c r="A179" s="116" t="str">
        <f t="shared" si="7"/>
        <v>3165221000</v>
      </c>
      <c r="B179" s="39">
        <v>2</v>
      </c>
      <c r="C179" s="35">
        <v>3</v>
      </c>
      <c r="D179" s="35">
        <v>165</v>
      </c>
      <c r="E179" s="35">
        <v>221000</v>
      </c>
      <c r="F179" s="135" t="s">
        <v>407</v>
      </c>
      <c r="G179" s="111">
        <f>+VLOOKUP(A179,'Despeses ECONÒMICA'!$A$9:$G$414,7,0)</f>
        <v>152643.84</v>
      </c>
    </row>
    <row r="180" spans="1:7" s="8" customFormat="1" ht="12.75">
      <c r="A180" s="116" t="str">
        <f t="shared" si="7"/>
        <v>3165619006</v>
      </c>
      <c r="B180" s="39">
        <v>6</v>
      </c>
      <c r="C180" s="39">
        <f>+Inversions!B38</f>
        <v>3</v>
      </c>
      <c r="D180" s="35">
        <f>+Inversions!C38</f>
        <v>165</v>
      </c>
      <c r="E180" s="35">
        <f>+Inversions!D38</f>
        <v>619006</v>
      </c>
      <c r="F180" s="135" t="str">
        <f>+Inversions!E38</f>
        <v>ESTALVI ENERGÈTIC ENLLUMENAT FASE 1</v>
      </c>
      <c r="G180" s="111">
        <f>+VLOOKUP(A180,'Despeses ECONÒMICA'!$A$9:$G$414,7,0)</f>
        <v>0</v>
      </c>
    </row>
    <row r="181" spans="1:7" s="8" customFormat="1" ht="12.75">
      <c r="A181" s="116" t="str">
        <f t="shared" si="7"/>
        <v>1165609013</v>
      </c>
      <c r="B181" s="39">
        <v>6</v>
      </c>
      <c r="C181" s="39">
        <f>+Inversions!B39</f>
        <v>1</v>
      </c>
      <c r="D181" s="35">
        <f>+Inversions!C39</f>
        <v>165</v>
      </c>
      <c r="E181" s="35">
        <f>+Inversions!D39</f>
        <v>609013</v>
      </c>
      <c r="F181" s="135" t="str">
        <f>+Inversions!E39</f>
        <v>ENLLUMENAT SKATE PARK</v>
      </c>
      <c r="G181" s="111">
        <f>+VLOOKUP(A181,'Despeses ECONÒMICA'!$A$9:$G$414,7,0)</f>
        <v>2000</v>
      </c>
    </row>
    <row r="182" spans="1:7" s="8" customFormat="1" ht="12.75">
      <c r="A182" s="116" t="str">
        <f t="shared" si="7"/>
        <v>3165609014</v>
      </c>
      <c r="B182" s="39">
        <v>6</v>
      </c>
      <c r="C182" s="39">
        <f>+Inversions!B40</f>
        <v>3</v>
      </c>
      <c r="D182" s="35">
        <f>+Inversions!C40</f>
        <v>165</v>
      </c>
      <c r="E182" s="35">
        <f>+Inversions!D40</f>
        <v>609014</v>
      </c>
      <c r="F182" s="135" t="str">
        <f>+Inversions!E40</f>
        <v>ENLLUMENAT ZONES URBANES</v>
      </c>
      <c r="G182" s="111">
        <f>+VLOOKUP(A182,'Despeses ECONÒMICA'!$A$9:$G$414,7,0)</f>
        <v>8000</v>
      </c>
    </row>
    <row r="183" spans="1:7" s="8" customFormat="1" ht="12.75">
      <c r="A183" s="2" t="str">
        <f t="shared" si="7"/>
        <v>165</v>
      </c>
      <c r="B183" s="2"/>
      <c r="C183" s="138"/>
      <c r="D183" s="139">
        <v>165</v>
      </c>
      <c r="E183" s="138"/>
      <c r="F183" s="140" t="s">
        <v>700</v>
      </c>
      <c r="G183" s="141">
        <f>+SUM(G177:G182)</f>
        <v>204910.98415750472</v>
      </c>
    </row>
    <row r="184" spans="1:7" s="8" customFormat="1" ht="12.75">
      <c r="A184" s="2" t="str">
        <f t="shared" si="7"/>
        <v>16</v>
      </c>
      <c r="B184" s="2"/>
      <c r="C184" s="138"/>
      <c r="D184" s="139">
        <v>16</v>
      </c>
      <c r="E184" s="142"/>
      <c r="F184" s="22" t="s">
        <v>701</v>
      </c>
      <c r="G184" s="141">
        <f>+G183+G175+G150</f>
        <v>1427111.3641575046</v>
      </c>
    </row>
    <row r="185" spans="1:7" s="8" customFormat="1" ht="12.75">
      <c r="A185" s="2"/>
      <c r="B185" s="2"/>
      <c r="C185" s="151"/>
      <c r="D185" s="152"/>
      <c r="E185" s="150"/>
      <c r="F185" s="23"/>
      <c r="G185" s="141"/>
    </row>
    <row r="186" spans="1:7" s="8" customFormat="1" ht="12.75">
      <c r="A186" s="116" t="str">
        <f aca="true" t="shared" si="8" ref="A186:A191">+CONCATENATE(C186,D186,E186)</f>
        <v>7170130000</v>
      </c>
      <c r="B186" s="113">
        <v>1</v>
      </c>
      <c r="C186" s="35">
        <v>7</v>
      </c>
      <c r="D186" s="35">
        <v>170</v>
      </c>
      <c r="E186" s="35">
        <v>130000</v>
      </c>
      <c r="F186" s="135" t="s">
        <v>328</v>
      </c>
      <c r="G186" s="111">
        <f>+VLOOKUP(A186,'Despeses ECONÒMICA'!$A$9:$G$414,7,0)</f>
        <v>27099</v>
      </c>
    </row>
    <row r="187" spans="1:7" s="8" customFormat="1" ht="12.75">
      <c r="A187" s="116" t="str">
        <f t="shared" si="8"/>
        <v>7170160000</v>
      </c>
      <c r="B187" s="113">
        <v>1</v>
      </c>
      <c r="C187" s="35">
        <v>7</v>
      </c>
      <c r="D187" s="35">
        <v>170</v>
      </c>
      <c r="E187" s="35">
        <v>160000</v>
      </c>
      <c r="F187" s="135" t="s">
        <v>366</v>
      </c>
      <c r="G187" s="111">
        <f>+VLOOKUP(A187,'Despeses ECONÒMICA'!$A$9:$G$414,7,0)</f>
        <v>8463</v>
      </c>
    </row>
    <row r="188" spans="1:7" s="8" customFormat="1" ht="12.75">
      <c r="A188" s="116" t="str">
        <f t="shared" si="8"/>
        <v>5170210003</v>
      </c>
      <c r="B188" s="39">
        <v>2</v>
      </c>
      <c r="C188" s="35">
        <v>5</v>
      </c>
      <c r="D188" s="35">
        <v>170</v>
      </c>
      <c r="E188" s="35">
        <v>210003</v>
      </c>
      <c r="F188" s="135" t="s">
        <v>458</v>
      </c>
      <c r="G188" s="111">
        <f>+VLOOKUP(A188,'Despeses ECONÒMICA'!$A$9:$G$414,7,0)</f>
        <v>22000</v>
      </c>
    </row>
    <row r="189" spans="1:7" s="8" customFormat="1" ht="12.75">
      <c r="A189" s="116" t="str">
        <f t="shared" si="8"/>
        <v>5170226990</v>
      </c>
      <c r="B189" s="39">
        <v>2</v>
      </c>
      <c r="C189" s="35">
        <v>5</v>
      </c>
      <c r="D189" s="35">
        <v>170</v>
      </c>
      <c r="E189" s="35">
        <v>226990</v>
      </c>
      <c r="F189" s="135" t="s">
        <v>503</v>
      </c>
      <c r="G189" s="111">
        <f>+VLOOKUP(A189,'Despeses ECONÒMICA'!$A$9:$G$414,7,0)</f>
        <v>6000</v>
      </c>
    </row>
    <row r="190" spans="1:7" s="8" customFormat="1" ht="12.75">
      <c r="A190" s="116" t="str">
        <f t="shared" si="8"/>
        <v>5170489020</v>
      </c>
      <c r="B190" s="39">
        <v>4</v>
      </c>
      <c r="C190" s="35">
        <v>5</v>
      </c>
      <c r="D190" s="35">
        <v>170</v>
      </c>
      <c r="E190" s="35">
        <v>489020</v>
      </c>
      <c r="F190" s="135" t="s">
        <v>83</v>
      </c>
      <c r="G190" s="111">
        <f>+VLOOKUP(A190,'Despeses ECONÒMICA'!$A$9:$G$414,7,0)</f>
        <v>1800</v>
      </c>
    </row>
    <row r="191" spans="1:7" s="8" customFormat="1" ht="12.75">
      <c r="A191" s="2" t="str">
        <f t="shared" si="8"/>
        <v>170</v>
      </c>
      <c r="B191" s="2"/>
      <c r="C191" s="138"/>
      <c r="D191" s="139">
        <v>170</v>
      </c>
      <c r="E191" s="138"/>
      <c r="F191" s="140" t="s">
        <v>702</v>
      </c>
      <c r="G191" s="141">
        <f>+SUM(G186:G190)</f>
        <v>65362</v>
      </c>
    </row>
    <row r="192" spans="1:7" s="8" customFormat="1" ht="12.75">
      <c r="A192" s="2"/>
      <c r="B192" s="2"/>
      <c r="C192" s="151"/>
      <c r="D192" s="152"/>
      <c r="E192" s="151"/>
      <c r="F192" s="153"/>
      <c r="G192" s="141"/>
    </row>
    <row r="193" spans="1:7" s="8" customFormat="1" ht="12.75">
      <c r="A193" s="116" t="str">
        <f aca="true" t="shared" si="9" ref="A193:A201">+CONCATENATE(C193,D193,E193)</f>
        <v>51721210007</v>
      </c>
      <c r="B193" s="39">
        <v>2</v>
      </c>
      <c r="C193" s="35">
        <v>5</v>
      </c>
      <c r="D193" s="35">
        <v>1721</v>
      </c>
      <c r="E193" s="35">
        <v>210007</v>
      </c>
      <c r="F193" s="135" t="s">
        <v>504</v>
      </c>
      <c r="G193" s="111">
        <f>+VLOOKUP(A193,'Despeses ECONÒMICA'!$A$9:$G$414,7,0)</f>
        <v>40000</v>
      </c>
    </row>
    <row r="194" spans="1:7" s="8" customFormat="1" ht="12.75">
      <c r="A194" s="116" t="str">
        <f t="shared" si="9"/>
        <v>51721212030</v>
      </c>
      <c r="B194" s="39">
        <v>2</v>
      </c>
      <c r="C194" s="35">
        <v>5</v>
      </c>
      <c r="D194" s="35">
        <v>1721</v>
      </c>
      <c r="E194" s="35">
        <v>212030</v>
      </c>
      <c r="F194" s="135" t="s">
        <v>98</v>
      </c>
      <c r="G194" s="111">
        <f>+VLOOKUP(A194,'Despeses ECONÒMICA'!$A$9:$G$414,7,0)</f>
        <v>5500</v>
      </c>
    </row>
    <row r="195" spans="1:7" s="8" customFormat="1" ht="12.75">
      <c r="A195" s="116" t="str">
        <f t="shared" si="9"/>
        <v>11721466006</v>
      </c>
      <c r="B195" s="39">
        <v>4</v>
      </c>
      <c r="C195" s="35">
        <v>1</v>
      </c>
      <c r="D195" s="35">
        <v>1721</v>
      </c>
      <c r="E195" s="35">
        <v>466006</v>
      </c>
      <c r="F195" s="135" t="s">
        <v>79</v>
      </c>
      <c r="G195" s="111">
        <f>+VLOOKUP(A195,'Despeses ECONÒMICA'!$A$9:$G$414,7,0)</f>
        <v>2350</v>
      </c>
    </row>
    <row r="196" spans="1:7" s="8" customFormat="1" ht="12.75">
      <c r="A196" s="116" t="str">
        <f t="shared" si="9"/>
        <v>11721467003</v>
      </c>
      <c r="B196" s="39">
        <v>4</v>
      </c>
      <c r="C196" s="35">
        <v>1</v>
      </c>
      <c r="D196" s="35">
        <v>1721</v>
      </c>
      <c r="E196" s="35">
        <v>467003</v>
      </c>
      <c r="F196" s="135" t="s">
        <v>526</v>
      </c>
      <c r="G196" s="111">
        <f>+VLOOKUP(A196,'Despeses ECONÒMICA'!$A$9:$G$414,7,0)</f>
        <v>87.2</v>
      </c>
    </row>
    <row r="197" spans="1:7" s="8" customFormat="1" ht="12.75">
      <c r="A197" s="116" t="str">
        <f t="shared" si="9"/>
        <v>31721623003</v>
      </c>
      <c r="B197" s="39">
        <v>6</v>
      </c>
      <c r="C197" s="35">
        <v>3</v>
      </c>
      <c r="D197" s="35">
        <v>1721</v>
      </c>
      <c r="E197" s="35">
        <v>623003</v>
      </c>
      <c r="F197" s="135" t="s">
        <v>486</v>
      </c>
      <c r="G197" s="111">
        <f>+VLOOKUP(A197,'Despeses ECONÒMICA'!$A$9:$G$414,7,0)</f>
        <v>15000</v>
      </c>
    </row>
    <row r="198" spans="1:7" s="8" customFormat="1" ht="12.75">
      <c r="A198" s="2" t="str">
        <f t="shared" si="9"/>
        <v>1721</v>
      </c>
      <c r="B198" s="2"/>
      <c r="C198" s="138"/>
      <c r="D198" s="139">
        <v>1721</v>
      </c>
      <c r="E198" s="138"/>
      <c r="F198" s="140" t="s">
        <v>705</v>
      </c>
      <c r="G198" s="141">
        <f>+SUM(G193:G197)</f>
        <v>62937.2</v>
      </c>
    </row>
    <row r="199" spans="1:7" s="8" customFormat="1" ht="12.75">
      <c r="A199" s="2" t="str">
        <f t="shared" si="9"/>
        <v>172</v>
      </c>
      <c r="B199" s="2"/>
      <c r="C199" s="138"/>
      <c r="D199" s="139">
        <v>172</v>
      </c>
      <c r="E199" s="138"/>
      <c r="F199" s="140" t="s">
        <v>706</v>
      </c>
      <c r="G199" s="141">
        <f>+G198</f>
        <v>62937.2</v>
      </c>
    </row>
    <row r="200" spans="1:7" s="8" customFormat="1" ht="12.75">
      <c r="A200" s="2" t="str">
        <f t="shared" si="9"/>
        <v>17</v>
      </c>
      <c r="B200" s="2"/>
      <c r="C200" s="138"/>
      <c r="D200" s="139">
        <v>17</v>
      </c>
      <c r="E200" s="142"/>
      <c r="F200" s="22" t="s">
        <v>703</v>
      </c>
      <c r="G200" s="141">
        <f>+G199+G191</f>
        <v>128299.2</v>
      </c>
    </row>
    <row r="201" spans="1:7" s="8" customFormat="1" ht="12.75">
      <c r="A201" s="2" t="str">
        <f t="shared" si="9"/>
        <v>1</v>
      </c>
      <c r="B201" s="2"/>
      <c r="C201" s="143"/>
      <c r="D201" s="144">
        <v>1</v>
      </c>
      <c r="E201" s="145"/>
      <c r="F201" s="146" t="s">
        <v>704</v>
      </c>
      <c r="G201" s="147">
        <f>+G200+G184+G146+G79</f>
        <v>3308338.2441575048</v>
      </c>
    </row>
    <row r="202" spans="1:7" s="8" customFormat="1" ht="12.75">
      <c r="A202" s="2"/>
      <c r="B202" s="2"/>
      <c r="C202" s="148"/>
      <c r="D202" s="149"/>
      <c r="E202" s="150"/>
      <c r="F202" s="23"/>
      <c r="G202" s="141"/>
    </row>
    <row r="203" spans="1:7" s="8" customFormat="1" ht="12.75">
      <c r="A203" s="116" t="str">
        <f aca="true" t="shared" si="10" ref="A203:A232">+CONCATENATE(C203,D203,E203)</f>
        <v>7231130000</v>
      </c>
      <c r="B203" s="113">
        <v>1</v>
      </c>
      <c r="C203" s="35">
        <v>7</v>
      </c>
      <c r="D203" s="35">
        <v>231</v>
      </c>
      <c r="E203" s="35">
        <v>130000</v>
      </c>
      <c r="F203" s="135" t="s">
        <v>329</v>
      </c>
      <c r="G203" s="111">
        <f>+VLOOKUP(A203,'Despeses ECONÒMICA'!$A$9:$G$414,7,0)</f>
        <v>63221.9</v>
      </c>
    </row>
    <row r="204" spans="1:7" s="8" customFormat="1" ht="12.75">
      <c r="A204" s="116" t="str">
        <f t="shared" si="10"/>
        <v>7231130020</v>
      </c>
      <c r="B204" s="113">
        <v>1</v>
      </c>
      <c r="C204" s="35">
        <v>7</v>
      </c>
      <c r="D204" s="35">
        <v>231</v>
      </c>
      <c r="E204" s="35">
        <v>130020</v>
      </c>
      <c r="F204" s="135" t="s">
        <v>352</v>
      </c>
      <c r="G204" s="111">
        <f>+VLOOKUP(A204,'Despeses ECONÒMICA'!$A$9:$G$414,7,0)</f>
        <v>8731.8</v>
      </c>
    </row>
    <row r="205" spans="1:7" s="8" customFormat="1" ht="12.75">
      <c r="A205" s="116" t="str">
        <f t="shared" si="10"/>
        <v>7231130021</v>
      </c>
      <c r="B205" s="113">
        <v>1</v>
      </c>
      <c r="C205" s="35">
        <v>7</v>
      </c>
      <c r="D205" s="35">
        <v>231</v>
      </c>
      <c r="E205" s="35">
        <v>130021</v>
      </c>
      <c r="F205" s="135" t="s">
        <v>361</v>
      </c>
      <c r="G205" s="111">
        <f>+VLOOKUP(A205,'Despeses ECONÒMICA'!$A$9:$G$414,7,0)</f>
        <v>5529.72</v>
      </c>
    </row>
    <row r="206" spans="1:7" s="8" customFormat="1" ht="12.75">
      <c r="A206" s="116" t="str">
        <f t="shared" si="10"/>
        <v>7231160000</v>
      </c>
      <c r="B206" s="113">
        <v>1</v>
      </c>
      <c r="C206" s="35">
        <v>7</v>
      </c>
      <c r="D206" s="35">
        <v>231</v>
      </c>
      <c r="E206" s="35">
        <v>160000</v>
      </c>
      <c r="F206" s="135" t="s">
        <v>367</v>
      </c>
      <c r="G206" s="111">
        <f>+VLOOKUP(A206,'Despeses ECONÒMICA'!$A$9:$G$414,7,0)</f>
        <v>24852.84</v>
      </c>
    </row>
    <row r="207" spans="1:7" s="8" customFormat="1" ht="12.75">
      <c r="A207" s="116" t="str">
        <f t="shared" si="10"/>
        <v>6231223003</v>
      </c>
      <c r="B207" s="39">
        <v>2</v>
      </c>
      <c r="C207" s="35">
        <v>6</v>
      </c>
      <c r="D207" s="35">
        <v>231</v>
      </c>
      <c r="E207" s="35">
        <v>223003</v>
      </c>
      <c r="F207" s="135" t="s">
        <v>429</v>
      </c>
      <c r="G207" s="111">
        <f>+VLOOKUP(A207,'Despeses ECONÒMICA'!$A$9:$G$414,7,0)</f>
        <v>7200</v>
      </c>
    </row>
    <row r="208" spans="1:7" s="8" customFormat="1" ht="12.75">
      <c r="A208" s="116" t="str">
        <f t="shared" si="10"/>
        <v>6231223004</v>
      </c>
      <c r="B208" s="39">
        <v>2</v>
      </c>
      <c r="C208" s="35">
        <v>6</v>
      </c>
      <c r="D208" s="35">
        <v>231</v>
      </c>
      <c r="E208" s="35">
        <v>223004</v>
      </c>
      <c r="F208" s="135" t="s">
        <v>68</v>
      </c>
      <c r="G208" s="111">
        <f>+VLOOKUP(A208,'Despeses ECONÒMICA'!$A$9:$G$414,7,0)</f>
        <v>1500</v>
      </c>
    </row>
    <row r="209" spans="1:7" s="8" customFormat="1" ht="12.75">
      <c r="A209" s="116" t="str">
        <f t="shared" si="10"/>
        <v>1231226992</v>
      </c>
      <c r="B209" s="39">
        <v>2</v>
      </c>
      <c r="C209" s="35" t="s">
        <v>202</v>
      </c>
      <c r="D209" s="35">
        <v>231</v>
      </c>
      <c r="E209" s="35" t="s">
        <v>206</v>
      </c>
      <c r="F209" s="135" t="s">
        <v>207</v>
      </c>
      <c r="G209" s="111">
        <f>+VLOOKUP(A209,'Despeses ECONÒMICA'!$A$9:$G$414,7,0)</f>
        <v>200000</v>
      </c>
    </row>
    <row r="210" spans="1:7" s="8" customFormat="1" ht="12.75">
      <c r="A210" s="116" t="str">
        <f t="shared" si="10"/>
        <v>6231227065</v>
      </c>
      <c r="B210" s="39">
        <v>2</v>
      </c>
      <c r="C210" s="35">
        <v>6</v>
      </c>
      <c r="D210" s="35">
        <v>231</v>
      </c>
      <c r="E210" s="35">
        <v>227065</v>
      </c>
      <c r="F210" s="135" t="s">
        <v>420</v>
      </c>
      <c r="G210" s="111">
        <f>+VLOOKUP(A210,'Despeses ECONÒMICA'!$A$9:$G$414,7,0)</f>
        <v>1000</v>
      </c>
    </row>
    <row r="211" spans="1:7" s="8" customFormat="1" ht="12.75">
      <c r="A211" s="116" t="str">
        <f t="shared" si="10"/>
        <v>6231227066</v>
      </c>
      <c r="B211" s="39">
        <v>2</v>
      </c>
      <c r="C211" s="35">
        <v>6</v>
      </c>
      <c r="D211" s="35">
        <v>231</v>
      </c>
      <c r="E211" s="35">
        <v>227066</v>
      </c>
      <c r="F211" s="135" t="s">
        <v>430</v>
      </c>
      <c r="G211" s="111">
        <f>+VLOOKUP(A211,'Despeses ECONÒMICA'!$A$9:$G$414,7,0)</f>
        <v>13000</v>
      </c>
    </row>
    <row r="212" spans="1:7" s="8" customFormat="1" ht="12.75">
      <c r="A212" s="116" t="str">
        <f t="shared" si="10"/>
        <v>6231227070</v>
      </c>
      <c r="B212" s="39">
        <v>2</v>
      </c>
      <c r="C212" s="35">
        <v>6</v>
      </c>
      <c r="D212" s="35">
        <v>231</v>
      </c>
      <c r="E212" s="35">
        <v>227070</v>
      </c>
      <c r="F212" s="135" t="s">
        <v>421</v>
      </c>
      <c r="G212" s="111">
        <f>+VLOOKUP(A212,'Despeses ECONÒMICA'!$A$9:$G$414,7,0)</f>
        <v>31728.4</v>
      </c>
    </row>
    <row r="213" spans="1:7" s="8" customFormat="1" ht="12.75">
      <c r="A213" s="116" t="str">
        <f t="shared" si="10"/>
        <v>6231227071</v>
      </c>
      <c r="B213" s="39">
        <v>2</v>
      </c>
      <c r="C213" s="35">
        <v>6</v>
      </c>
      <c r="D213" s="35">
        <v>231</v>
      </c>
      <c r="E213" s="35">
        <v>227071</v>
      </c>
      <c r="F213" s="135" t="s">
        <v>71</v>
      </c>
      <c r="G213" s="111">
        <f>+VLOOKUP(A213,'Despeses ECONÒMICA'!$A$9:$G$414,7,0)</f>
        <v>2000</v>
      </c>
    </row>
    <row r="214" spans="1:7" s="8" customFormat="1" ht="12.75">
      <c r="A214" s="116" t="str">
        <f t="shared" si="10"/>
        <v>6231227073</v>
      </c>
      <c r="B214" s="39">
        <v>2</v>
      </c>
      <c r="C214" s="35">
        <v>6</v>
      </c>
      <c r="D214" s="35">
        <v>231</v>
      </c>
      <c r="E214" s="35">
        <v>227073</v>
      </c>
      <c r="F214" s="135" t="s">
        <v>72</v>
      </c>
      <c r="G214" s="111">
        <f>+VLOOKUP(A214,'Despeses ECONÒMICA'!$A$9:$G$414,7,0)</f>
        <v>4000</v>
      </c>
    </row>
    <row r="215" spans="1:7" s="8" customFormat="1" ht="12.75">
      <c r="A215" s="116" t="str">
        <f t="shared" si="10"/>
        <v>6231227074</v>
      </c>
      <c r="B215" s="39">
        <v>2</v>
      </c>
      <c r="C215" s="35">
        <v>6</v>
      </c>
      <c r="D215" s="35">
        <v>231</v>
      </c>
      <c r="E215" s="35">
        <v>227074</v>
      </c>
      <c r="F215" s="135" t="s">
        <v>500</v>
      </c>
      <c r="G215" s="111">
        <f>+VLOOKUP(A215,'Despeses ECONÒMICA'!$A$9:$G$414,7,0)</f>
        <v>600</v>
      </c>
    </row>
    <row r="216" spans="1:7" s="8" customFormat="1" ht="12.75">
      <c r="A216" s="116" t="str">
        <f t="shared" si="10"/>
        <v>6231227075</v>
      </c>
      <c r="B216" s="39">
        <v>2</v>
      </c>
      <c r="C216" s="35">
        <v>6</v>
      </c>
      <c r="D216" s="35">
        <v>231</v>
      </c>
      <c r="E216" s="35">
        <v>227075</v>
      </c>
      <c r="F216" s="135" t="s">
        <v>73</v>
      </c>
      <c r="G216" s="111">
        <f>+VLOOKUP(A216,'Despeses ECONÒMICA'!$A$9:$G$414,7,0)</f>
        <v>600</v>
      </c>
    </row>
    <row r="217" spans="1:7" s="8" customFormat="1" ht="12.75">
      <c r="A217" s="116" t="str">
        <f t="shared" si="10"/>
        <v>6231227076</v>
      </c>
      <c r="B217" s="39">
        <v>2</v>
      </c>
      <c r="C217" s="35">
        <v>6</v>
      </c>
      <c r="D217" s="35">
        <v>231</v>
      </c>
      <c r="E217" s="35">
        <v>227076</v>
      </c>
      <c r="F217" s="135" t="s">
        <v>74</v>
      </c>
      <c r="G217" s="111">
        <f>+VLOOKUP(A217,'Despeses ECONÒMICA'!$A$9:$G$414,7,0)</f>
        <v>1000</v>
      </c>
    </row>
    <row r="218" spans="1:7" s="8" customFormat="1" ht="12.75">
      <c r="A218" s="116" t="str">
        <f t="shared" si="10"/>
        <v>6231227077</v>
      </c>
      <c r="B218" s="39">
        <v>2</v>
      </c>
      <c r="C218" s="35">
        <v>6</v>
      </c>
      <c r="D218" s="35">
        <v>231</v>
      </c>
      <c r="E218" s="35">
        <v>227077</v>
      </c>
      <c r="F218" s="135" t="s">
        <v>422</v>
      </c>
      <c r="G218" s="111">
        <f>+VLOOKUP(A218,'Despeses ECONÒMICA'!$A$9:$G$414,7,0)</f>
        <v>1000</v>
      </c>
    </row>
    <row r="219" spans="1:7" s="8" customFormat="1" ht="12.75">
      <c r="A219" s="116" t="str">
        <f t="shared" si="10"/>
        <v>6231227078</v>
      </c>
      <c r="B219" s="39">
        <v>2</v>
      </c>
      <c r="C219" s="35">
        <v>6</v>
      </c>
      <c r="D219" s="35">
        <v>231</v>
      </c>
      <c r="E219" s="35">
        <v>227078</v>
      </c>
      <c r="F219" s="135" t="s">
        <v>423</v>
      </c>
      <c r="G219" s="111">
        <f>+VLOOKUP(A219,'Despeses ECONÒMICA'!$A$9:$G$414,7,0)</f>
        <v>12000</v>
      </c>
    </row>
    <row r="220" spans="1:7" s="8" customFormat="1" ht="12.75">
      <c r="A220" s="116" t="str">
        <f t="shared" si="10"/>
        <v>6231227079</v>
      </c>
      <c r="B220" s="39">
        <v>2</v>
      </c>
      <c r="C220" s="35">
        <v>6</v>
      </c>
      <c r="D220" s="35">
        <v>231</v>
      </c>
      <c r="E220" s="35">
        <v>227079</v>
      </c>
      <c r="F220" s="135" t="s">
        <v>501</v>
      </c>
      <c r="G220" s="111">
        <f>+VLOOKUP(A220,'Despeses ECONÒMICA'!$A$9:$G$414,7,0)</f>
        <v>4000</v>
      </c>
    </row>
    <row r="221" spans="1:7" s="8" customFormat="1" ht="12.75">
      <c r="A221" s="116" t="str">
        <f t="shared" si="10"/>
        <v>6231465000</v>
      </c>
      <c r="B221" s="39">
        <v>4</v>
      </c>
      <c r="C221" s="35">
        <v>6</v>
      </c>
      <c r="D221" s="35">
        <v>231</v>
      </c>
      <c r="E221" s="35">
        <v>465000</v>
      </c>
      <c r="F221" s="135" t="s">
        <v>542</v>
      </c>
      <c r="G221" s="111">
        <f>+VLOOKUP(A221,'Despeses ECONÒMICA'!$A$9:$G$414,7,0)</f>
        <v>4000</v>
      </c>
    </row>
    <row r="222" spans="1:7" s="8" customFormat="1" ht="12.75">
      <c r="A222" s="116" t="str">
        <f t="shared" si="10"/>
        <v>6231465001</v>
      </c>
      <c r="B222" s="39">
        <v>4</v>
      </c>
      <c r="C222" s="35">
        <v>6</v>
      </c>
      <c r="D222" s="35">
        <v>231</v>
      </c>
      <c r="E222" s="35">
        <v>465001</v>
      </c>
      <c r="F222" s="135" t="s">
        <v>76</v>
      </c>
      <c r="G222" s="111">
        <f>+VLOOKUP(A222,'Despeses ECONÒMICA'!$A$9:$G$414,7,0)</f>
        <v>1650</v>
      </c>
    </row>
    <row r="223" spans="1:7" s="8" customFormat="1" ht="12.75">
      <c r="A223" s="116" t="str">
        <f t="shared" si="10"/>
        <v>6231465003</v>
      </c>
      <c r="B223" s="39">
        <v>4</v>
      </c>
      <c r="C223" s="35">
        <v>6</v>
      </c>
      <c r="D223" s="35">
        <v>231</v>
      </c>
      <c r="E223" s="35">
        <v>465003</v>
      </c>
      <c r="F223" s="135" t="s">
        <v>80</v>
      </c>
      <c r="G223" s="111">
        <f>+VLOOKUP(A223,'Despeses ECONÒMICA'!$A$9:$G$414,7,0)</f>
        <v>1300</v>
      </c>
    </row>
    <row r="224" spans="1:7" s="8" customFormat="1" ht="12.75">
      <c r="A224" s="116" t="str">
        <f t="shared" si="10"/>
        <v>6231465007</v>
      </c>
      <c r="B224" s="39">
        <v>4</v>
      </c>
      <c r="C224" s="35">
        <v>6</v>
      </c>
      <c r="D224" s="35">
        <v>231</v>
      </c>
      <c r="E224" s="35">
        <v>465007</v>
      </c>
      <c r="F224" s="135" t="s">
        <v>502</v>
      </c>
      <c r="G224" s="111">
        <f>+VLOOKUP(A224,'Despeses ECONÒMICA'!$A$9:$G$414,7,0)</f>
        <v>543.92</v>
      </c>
    </row>
    <row r="225" spans="1:7" s="8" customFormat="1" ht="12.75">
      <c r="A225" s="116" t="str">
        <f t="shared" si="10"/>
        <v>6231480002</v>
      </c>
      <c r="B225" s="39">
        <v>4</v>
      </c>
      <c r="C225" s="35">
        <v>6</v>
      </c>
      <c r="D225" s="35">
        <v>231</v>
      </c>
      <c r="E225" s="35">
        <v>480002</v>
      </c>
      <c r="F225" s="135" t="s">
        <v>425</v>
      </c>
      <c r="G225" s="111">
        <f>+VLOOKUP(A225,'Despeses ECONÒMICA'!$A$9:$G$414,7,0)</f>
        <v>7000</v>
      </c>
    </row>
    <row r="226" spans="1:7" s="8" customFormat="1" ht="12.75">
      <c r="A226" s="116" t="str">
        <f t="shared" si="10"/>
        <v>6231480003</v>
      </c>
      <c r="B226" s="39">
        <v>4</v>
      </c>
      <c r="C226" s="35">
        <v>6</v>
      </c>
      <c r="D226" s="35">
        <v>231</v>
      </c>
      <c r="E226" s="35">
        <v>480003</v>
      </c>
      <c r="F226" s="135" t="s">
        <v>426</v>
      </c>
      <c r="G226" s="111">
        <f>+VLOOKUP(A226,'Despeses ECONÒMICA'!$A$9:$G$414,7,0)</f>
        <v>7000</v>
      </c>
    </row>
    <row r="227" spans="1:7" s="8" customFormat="1" ht="12.75">
      <c r="A227" s="116" t="str">
        <f t="shared" si="10"/>
        <v>6231480010</v>
      </c>
      <c r="B227" s="39">
        <v>4</v>
      </c>
      <c r="C227" s="35">
        <v>6</v>
      </c>
      <c r="D227" s="35">
        <v>231</v>
      </c>
      <c r="E227" s="35">
        <v>480010</v>
      </c>
      <c r="F227" s="135" t="s">
        <v>427</v>
      </c>
      <c r="G227" s="111">
        <f>+VLOOKUP(A227,'Despeses ECONÒMICA'!$A$9:$G$414,7,0)</f>
        <v>10000</v>
      </c>
    </row>
    <row r="228" spans="1:7" s="8" customFormat="1" ht="12.75">
      <c r="A228" s="116" t="str">
        <f t="shared" si="10"/>
        <v>6231480011</v>
      </c>
      <c r="B228" s="39">
        <v>4</v>
      </c>
      <c r="C228" s="35">
        <v>6</v>
      </c>
      <c r="D228" s="35">
        <v>231</v>
      </c>
      <c r="E228" s="35">
        <v>480011</v>
      </c>
      <c r="F228" s="135" t="s">
        <v>428</v>
      </c>
      <c r="G228" s="111">
        <f>+VLOOKUP(A228,'Despeses ECONÒMICA'!$A$9:$G$414,7,0)</f>
        <v>35000</v>
      </c>
    </row>
    <row r="229" spans="1:7" s="8" customFormat="1" ht="12.75">
      <c r="A229" s="116" t="str">
        <f t="shared" si="10"/>
        <v>1231489022</v>
      </c>
      <c r="B229" s="39">
        <v>4</v>
      </c>
      <c r="C229" s="35">
        <v>1</v>
      </c>
      <c r="D229" s="35">
        <v>231</v>
      </c>
      <c r="E229" s="35">
        <v>489022</v>
      </c>
      <c r="F229" s="135" t="s">
        <v>28</v>
      </c>
      <c r="G229" s="111">
        <f>+VLOOKUP(A229,'Despeses ECONÒMICA'!$A$9:$G$414,7,0)</f>
        <v>55908.42</v>
      </c>
    </row>
    <row r="230" spans="1:7" s="8" customFormat="1" ht="12.75">
      <c r="A230" s="116" t="str">
        <f t="shared" si="10"/>
        <v>6231480042</v>
      </c>
      <c r="B230" s="39">
        <v>4</v>
      </c>
      <c r="C230" s="35">
        <v>6</v>
      </c>
      <c r="D230" s="35">
        <v>231</v>
      </c>
      <c r="E230" s="35">
        <v>480042</v>
      </c>
      <c r="F230" s="135" t="s">
        <v>546</v>
      </c>
      <c r="G230" s="111">
        <f>+VLOOKUP(A230,'Despeses ECONÒMICA'!$A$9:$G$414,7,0)</f>
        <v>1700</v>
      </c>
    </row>
    <row r="231" spans="1:7" s="8" customFormat="1" ht="12.75">
      <c r="A231" s="116" t="str">
        <f t="shared" si="10"/>
        <v>6231480099</v>
      </c>
      <c r="B231" s="39">
        <v>4</v>
      </c>
      <c r="C231" s="35">
        <v>6</v>
      </c>
      <c r="D231" s="35">
        <v>231</v>
      </c>
      <c r="E231" s="35">
        <v>480099</v>
      </c>
      <c r="F231" s="135" t="s">
        <v>82</v>
      </c>
      <c r="G231" s="111">
        <f>+VLOOKUP(A231,'Despeses ECONÒMICA'!$A$9:$G$414,7,0)</f>
        <v>5000</v>
      </c>
    </row>
    <row r="232" spans="1:7" s="8" customFormat="1" ht="12.75">
      <c r="A232" s="2" t="str">
        <f t="shared" si="10"/>
        <v>231</v>
      </c>
      <c r="B232" s="2"/>
      <c r="C232" s="138"/>
      <c r="D232" s="139">
        <v>231</v>
      </c>
      <c r="E232" s="138"/>
      <c r="F232" s="140" t="s">
        <v>707</v>
      </c>
      <c r="G232" s="141">
        <f>+SUM(G203:G231)</f>
        <v>511067</v>
      </c>
    </row>
    <row r="233" spans="1:7" s="8" customFormat="1" ht="12.75">
      <c r="A233" s="2"/>
      <c r="B233" s="2"/>
      <c r="C233" s="138"/>
      <c r="D233" s="139">
        <v>23</v>
      </c>
      <c r="E233" s="142"/>
      <c r="F233" s="22" t="s">
        <v>708</v>
      </c>
      <c r="G233" s="141">
        <f>+G232</f>
        <v>511067</v>
      </c>
    </row>
    <row r="234" spans="1:7" s="8" customFormat="1" ht="12.75">
      <c r="A234" s="2"/>
      <c r="B234" s="2"/>
      <c r="C234" s="143"/>
      <c r="D234" s="144">
        <v>2</v>
      </c>
      <c r="E234" s="145"/>
      <c r="F234" s="146" t="s">
        <v>709</v>
      </c>
      <c r="G234" s="147">
        <f>+G233</f>
        <v>511067</v>
      </c>
    </row>
    <row r="235" spans="1:7" s="8" customFormat="1" ht="12.75">
      <c r="A235" s="2"/>
      <c r="B235" s="2"/>
      <c r="C235" s="151"/>
      <c r="D235" s="152"/>
      <c r="E235" s="151"/>
      <c r="F235" s="153"/>
      <c r="G235" s="141"/>
    </row>
    <row r="236" spans="1:7" s="8" customFormat="1" ht="12.75">
      <c r="A236" s="116" t="str">
        <f aca="true" t="shared" si="11" ref="A236:A242">+CONCATENATE(C236,D236,E236)</f>
        <v>6311203000</v>
      </c>
      <c r="B236" s="39">
        <v>2</v>
      </c>
      <c r="C236" s="35">
        <v>6</v>
      </c>
      <c r="D236" s="35">
        <v>311</v>
      </c>
      <c r="E236" s="35">
        <v>203000</v>
      </c>
      <c r="F236" s="135" t="s">
        <v>183</v>
      </c>
      <c r="G236" s="111">
        <f>+VLOOKUP(A236,'Despeses ECONÒMICA'!$A$9:$G$414,7,0)</f>
        <v>3304.56</v>
      </c>
    </row>
    <row r="237" spans="1:7" s="8" customFormat="1" ht="12.75">
      <c r="A237" s="116" t="str">
        <f t="shared" si="11"/>
        <v>6311221060</v>
      </c>
      <c r="B237" s="39">
        <v>2</v>
      </c>
      <c r="C237" s="35">
        <v>6</v>
      </c>
      <c r="D237" s="35">
        <v>311</v>
      </c>
      <c r="E237" s="35">
        <v>221060</v>
      </c>
      <c r="F237" s="135" t="s">
        <v>431</v>
      </c>
      <c r="G237" s="111">
        <f>+VLOOKUP(A237,'Despeses ECONÒMICA'!$A$9:$G$414,7,0)</f>
        <v>14000</v>
      </c>
    </row>
    <row r="238" spans="1:7" s="8" customFormat="1" ht="12.75">
      <c r="A238" s="116" t="str">
        <f t="shared" si="11"/>
        <v>6311221061</v>
      </c>
      <c r="B238" s="39">
        <v>2</v>
      </c>
      <c r="C238" s="35">
        <v>6</v>
      </c>
      <c r="D238" s="35">
        <v>311</v>
      </c>
      <c r="E238" s="35">
        <v>221061</v>
      </c>
      <c r="F238" s="135" t="s">
        <v>432</v>
      </c>
      <c r="G238" s="111">
        <f>+VLOOKUP(A238,'Despeses ECONÒMICA'!$A$9:$G$414,7,0)</f>
        <v>22703.91</v>
      </c>
    </row>
    <row r="239" spans="1:7" s="8" customFormat="1" ht="12.75">
      <c r="A239" s="116" t="str">
        <f t="shared" si="11"/>
        <v>6311221062</v>
      </c>
      <c r="B239" s="39">
        <v>2</v>
      </c>
      <c r="C239" s="35">
        <v>6</v>
      </c>
      <c r="D239" s="35">
        <v>311</v>
      </c>
      <c r="E239" s="35">
        <v>221062</v>
      </c>
      <c r="F239" s="135" t="s">
        <v>65</v>
      </c>
      <c r="G239" s="111">
        <f>+VLOOKUP(A239,'Despeses ECONÒMICA'!$A$9:$G$414,7,0)</f>
        <v>1</v>
      </c>
    </row>
    <row r="240" spans="1:7" s="8" customFormat="1" ht="12.75">
      <c r="A240" s="116" t="str">
        <f t="shared" si="11"/>
        <v>6311221063</v>
      </c>
      <c r="B240" s="39">
        <v>2</v>
      </c>
      <c r="C240" s="35">
        <v>6</v>
      </c>
      <c r="D240" s="35">
        <v>311</v>
      </c>
      <c r="E240" s="35">
        <v>221063</v>
      </c>
      <c r="F240" s="135" t="s">
        <v>66</v>
      </c>
      <c r="G240" s="111">
        <f>+VLOOKUP(A240,'Despeses ECONÒMICA'!$A$9:$G$414,7,0)</f>
        <v>1</v>
      </c>
    </row>
    <row r="241" spans="1:7" s="8" customFormat="1" ht="12.75">
      <c r="A241" s="2" t="str">
        <f t="shared" si="11"/>
        <v>311</v>
      </c>
      <c r="B241" s="2"/>
      <c r="C241" s="138"/>
      <c r="D241" s="139">
        <v>311</v>
      </c>
      <c r="E241" s="138"/>
      <c r="F241" s="140" t="s">
        <v>711</v>
      </c>
      <c r="G241" s="141">
        <f>+SUM(G236:G240)</f>
        <v>40010.47</v>
      </c>
    </row>
    <row r="242" spans="1:7" s="8" customFormat="1" ht="12.75">
      <c r="A242" s="2" t="str">
        <f t="shared" si="11"/>
        <v>31</v>
      </c>
      <c r="B242" s="2"/>
      <c r="C242" s="138"/>
      <c r="D242" s="139">
        <v>31</v>
      </c>
      <c r="E242" s="142"/>
      <c r="F242" s="22" t="s">
        <v>710</v>
      </c>
      <c r="G242" s="141">
        <f>+G241</f>
        <v>40010.47</v>
      </c>
    </row>
    <row r="243" spans="1:7" s="8" customFormat="1" ht="12.75">
      <c r="A243" s="2"/>
      <c r="B243" s="2"/>
      <c r="C243" s="151"/>
      <c r="D243" s="152"/>
      <c r="E243" s="150"/>
      <c r="F243" s="23"/>
      <c r="G243" s="141"/>
    </row>
    <row r="244" spans="1:7" s="8" customFormat="1" ht="12.75">
      <c r="A244" s="116" t="str">
        <f aca="true" t="shared" si="12" ref="A244:A249">+CONCATENATE(C244,D244,E244)</f>
        <v>7320130000</v>
      </c>
      <c r="B244" s="113">
        <v>1</v>
      </c>
      <c r="C244" s="35">
        <v>7</v>
      </c>
      <c r="D244" s="35">
        <v>320</v>
      </c>
      <c r="E244" s="35">
        <v>130000</v>
      </c>
      <c r="F244" s="135" t="s">
        <v>330</v>
      </c>
      <c r="G244" s="111">
        <f>+VLOOKUP(A244,'Despeses ECONÒMICA'!$A$9:$G$414,7,0)</f>
        <v>12329.45</v>
      </c>
    </row>
    <row r="245" spans="1:7" s="8" customFormat="1" ht="12.75">
      <c r="A245" s="116" t="str">
        <f t="shared" si="12"/>
        <v>7320160000</v>
      </c>
      <c r="B245" s="113">
        <v>1</v>
      </c>
      <c r="C245" s="35">
        <v>7</v>
      </c>
      <c r="D245" s="35">
        <v>320</v>
      </c>
      <c r="E245" s="35">
        <v>160000</v>
      </c>
      <c r="F245" s="135" t="s">
        <v>368</v>
      </c>
      <c r="G245" s="111">
        <f>+VLOOKUP(A245,'Despeses ECONÒMICA'!$A$9:$G$414,7,0)</f>
        <v>4185.36</v>
      </c>
    </row>
    <row r="246" spans="1:7" s="8" customFormat="1" ht="12.75">
      <c r="A246" s="116" t="str">
        <f t="shared" si="12"/>
        <v>2320212999</v>
      </c>
      <c r="B246" s="39">
        <v>2</v>
      </c>
      <c r="C246" s="35">
        <v>2</v>
      </c>
      <c r="D246" s="35">
        <v>320</v>
      </c>
      <c r="E246" s="35">
        <v>212999</v>
      </c>
      <c r="F246" s="135" t="s">
        <v>1</v>
      </c>
      <c r="G246" s="111">
        <f>+VLOOKUP(A246,'Despeses ECONÒMICA'!$A$9:$G$414,7,0)</f>
        <v>2148.84</v>
      </c>
    </row>
    <row r="247" spans="1:7" s="8" customFormat="1" ht="12.75">
      <c r="A247" s="116" t="str">
        <f t="shared" si="12"/>
        <v>2320220011</v>
      </c>
      <c r="B247" s="39">
        <v>2</v>
      </c>
      <c r="C247" s="35">
        <v>2</v>
      </c>
      <c r="D247" s="35">
        <v>320</v>
      </c>
      <c r="E247" s="35">
        <v>220011</v>
      </c>
      <c r="F247" s="135" t="s">
        <v>663</v>
      </c>
      <c r="G247" s="111">
        <f>+VLOOKUP(A247,'Despeses ECONÒMICA'!$A$9:$G$414,7,0)</f>
        <v>620</v>
      </c>
    </row>
    <row r="248" spans="1:7" s="8" customFormat="1" ht="12.75">
      <c r="A248" s="116" t="str">
        <f t="shared" si="12"/>
        <v>2320226091</v>
      </c>
      <c r="B248" s="39">
        <v>2</v>
      </c>
      <c r="C248" s="35">
        <v>2</v>
      </c>
      <c r="D248" s="35">
        <v>320</v>
      </c>
      <c r="E248" s="35">
        <v>226091</v>
      </c>
      <c r="F248" s="135" t="s">
        <v>209</v>
      </c>
      <c r="G248" s="111">
        <f>+VLOOKUP(A248,'Despeses ECONÒMICA'!$A$9:$G$414,7,0)</f>
        <v>15907</v>
      </c>
    </row>
    <row r="249" spans="1:7" s="8" customFormat="1" ht="12.75">
      <c r="A249" s="2" t="str">
        <f t="shared" si="12"/>
        <v>320</v>
      </c>
      <c r="B249" s="2"/>
      <c r="C249" s="138"/>
      <c r="D249" s="139">
        <v>320</v>
      </c>
      <c r="E249" s="138"/>
      <c r="F249" s="140" t="s">
        <v>712</v>
      </c>
      <c r="G249" s="141">
        <f>+SUM(G244:G248)</f>
        <v>35190.65</v>
      </c>
    </row>
    <row r="250" spans="1:7" s="8" customFormat="1" ht="12.75">
      <c r="A250" s="2"/>
      <c r="B250" s="2"/>
      <c r="C250" s="151"/>
      <c r="D250" s="152"/>
      <c r="E250" s="151"/>
      <c r="F250" s="153"/>
      <c r="G250" s="141"/>
    </row>
    <row r="251" spans="1:7" s="8" customFormat="1" ht="12.75">
      <c r="A251" s="116" t="str">
        <f aca="true" t="shared" si="13" ref="A251:A278">+CONCATENATE(C251,D251,E251)</f>
        <v>7323130000</v>
      </c>
      <c r="B251" s="113">
        <v>1</v>
      </c>
      <c r="C251" s="35">
        <v>7</v>
      </c>
      <c r="D251" s="35">
        <v>323</v>
      </c>
      <c r="E251" s="35">
        <v>130000</v>
      </c>
      <c r="F251" s="135" t="s">
        <v>331</v>
      </c>
      <c r="G251" s="111">
        <f>+VLOOKUP(A251,'Despeses ECONÒMICA'!$A$9:$G$414,7,0)</f>
        <v>302824.91</v>
      </c>
    </row>
    <row r="252" spans="1:7" s="8" customFormat="1" ht="12.75">
      <c r="A252" s="116" t="str">
        <f t="shared" si="13"/>
        <v>7323130020</v>
      </c>
      <c r="B252" s="113">
        <v>1</v>
      </c>
      <c r="C252" s="35">
        <v>7</v>
      </c>
      <c r="D252" s="35">
        <v>323</v>
      </c>
      <c r="E252" s="35">
        <v>130020</v>
      </c>
      <c r="F252" s="135" t="s">
        <v>353</v>
      </c>
      <c r="G252" s="111">
        <f>+VLOOKUP(A252,'Despeses ECONÒMICA'!$A$9:$G$414,7,0)</f>
        <v>7296.24</v>
      </c>
    </row>
    <row r="253" spans="1:7" s="8" customFormat="1" ht="12.75">
      <c r="A253" s="116" t="str">
        <f t="shared" si="13"/>
        <v>7323160000</v>
      </c>
      <c r="B253" s="113">
        <v>1</v>
      </c>
      <c r="C253" s="35">
        <v>7</v>
      </c>
      <c r="D253" s="35">
        <v>323</v>
      </c>
      <c r="E253" s="35">
        <v>160000</v>
      </c>
      <c r="F253" s="135" t="s">
        <v>369</v>
      </c>
      <c r="G253" s="111">
        <f>+VLOOKUP(A253,'Despeses ECONÒMICA'!$A$9:$G$414,7,0)</f>
        <v>93551.04</v>
      </c>
    </row>
    <row r="254" spans="1:7" s="8" customFormat="1" ht="12.75">
      <c r="A254" s="116" t="str">
        <f t="shared" si="13"/>
        <v>7323151000</v>
      </c>
      <c r="B254" s="113">
        <v>1</v>
      </c>
      <c r="C254" s="35">
        <v>7</v>
      </c>
      <c r="D254" s="35">
        <v>323</v>
      </c>
      <c r="E254" s="35">
        <v>151000</v>
      </c>
      <c r="F254" s="135" t="s">
        <v>196</v>
      </c>
      <c r="G254" s="111">
        <f>+VLOOKUP(A254,'Despeses ECONÒMICA'!$A$9:$G$414,7,0)</f>
        <v>5000</v>
      </c>
    </row>
    <row r="255" spans="1:7" s="8" customFormat="1" ht="12.75">
      <c r="A255" s="116" t="str">
        <f t="shared" si="13"/>
        <v>7323151001</v>
      </c>
      <c r="B255" s="113">
        <v>1</v>
      </c>
      <c r="C255" s="35">
        <v>7</v>
      </c>
      <c r="D255" s="35">
        <v>323</v>
      </c>
      <c r="E255" s="35">
        <v>151001</v>
      </c>
      <c r="F255" s="135" t="s">
        <v>198</v>
      </c>
      <c r="G255" s="111">
        <f>+VLOOKUP(A255,'Despeses ECONÒMICA'!$A$9:$G$414,7,0)</f>
        <v>750</v>
      </c>
    </row>
    <row r="256" spans="1:7" s="8" customFormat="1" ht="12.75">
      <c r="A256" s="116" t="str">
        <f t="shared" si="13"/>
        <v>2323212001</v>
      </c>
      <c r="B256" s="39">
        <v>2</v>
      </c>
      <c r="C256" s="35">
        <v>2</v>
      </c>
      <c r="D256" s="35">
        <v>323</v>
      </c>
      <c r="E256" s="35">
        <v>212001</v>
      </c>
      <c r="F256" s="135" t="s">
        <v>387</v>
      </c>
      <c r="G256" s="111">
        <f>+VLOOKUP(A256,'Despeses ECONÒMICA'!$A$9:$G$414,7,0)</f>
        <v>11643.79</v>
      </c>
    </row>
    <row r="257" spans="1:7" s="8" customFormat="1" ht="12.75">
      <c r="A257" s="116" t="str">
        <f t="shared" si="13"/>
        <v>2323212010</v>
      </c>
      <c r="B257" s="39">
        <v>2</v>
      </c>
      <c r="C257" s="35">
        <v>2</v>
      </c>
      <c r="D257" s="35">
        <v>323</v>
      </c>
      <c r="E257" s="35">
        <v>212010</v>
      </c>
      <c r="F257" s="135" t="s">
        <v>450</v>
      </c>
      <c r="G257" s="111">
        <f>+VLOOKUP(A257,'Despeses ECONÒMICA'!$A$9:$G$414,7,0)</f>
        <v>4197.69</v>
      </c>
    </row>
    <row r="258" spans="1:7" s="8" customFormat="1" ht="12.75">
      <c r="A258" s="116" t="str">
        <f t="shared" si="13"/>
        <v>2323212012</v>
      </c>
      <c r="B258" s="39">
        <v>2</v>
      </c>
      <c r="C258" s="35">
        <v>2</v>
      </c>
      <c r="D258" s="35">
        <v>323</v>
      </c>
      <c r="E258" s="35">
        <v>212012</v>
      </c>
      <c r="F258" s="135" t="s">
        <v>543</v>
      </c>
      <c r="G258" s="111">
        <f>+VLOOKUP(A258,'Despeses ECONÒMICA'!$A$9:$G$414,7,0)</f>
        <v>6477.58</v>
      </c>
    </row>
    <row r="259" spans="1:7" s="8" customFormat="1" ht="12.75">
      <c r="A259" s="116" t="str">
        <f t="shared" si="13"/>
        <v>2323212013</v>
      </c>
      <c r="B259" s="39">
        <v>2</v>
      </c>
      <c r="C259" s="35">
        <v>2</v>
      </c>
      <c r="D259" s="35">
        <v>323</v>
      </c>
      <c r="E259" s="35">
        <v>212013</v>
      </c>
      <c r="F259" s="135" t="s">
        <v>186</v>
      </c>
      <c r="G259" s="111">
        <f>+VLOOKUP(A259,'Despeses ECONÒMICA'!$A$9:$G$414,7,0)</f>
        <v>1384.24</v>
      </c>
    </row>
    <row r="260" spans="1:7" s="8" customFormat="1" ht="12.75">
      <c r="A260" s="116" t="str">
        <f t="shared" si="13"/>
        <v>2323221001</v>
      </c>
      <c r="B260" s="39">
        <v>2</v>
      </c>
      <c r="C260" s="35">
        <v>2</v>
      </c>
      <c r="D260" s="35">
        <v>323</v>
      </c>
      <c r="E260" s="35">
        <v>221001</v>
      </c>
      <c r="F260" s="135" t="s">
        <v>451</v>
      </c>
      <c r="G260" s="111">
        <f>+VLOOKUP(A260,'Despeses ECONÒMICA'!$A$9:$G$414,7,0)</f>
        <v>15998</v>
      </c>
    </row>
    <row r="261" spans="1:7" s="8" customFormat="1" ht="12.75">
      <c r="A261" s="116" t="str">
        <f t="shared" si="13"/>
        <v>2323221007</v>
      </c>
      <c r="B261" s="39">
        <v>2</v>
      </c>
      <c r="C261" s="35">
        <v>2</v>
      </c>
      <c r="D261" s="35">
        <v>323</v>
      </c>
      <c r="E261" s="35">
        <v>221007</v>
      </c>
      <c r="F261" s="135" t="s">
        <v>452</v>
      </c>
      <c r="G261" s="111">
        <f>+VLOOKUP(A261,'Despeses ECONÒMICA'!$A$9:$G$414,7,0)</f>
        <v>5850.86</v>
      </c>
    </row>
    <row r="262" spans="1:7" s="8" customFormat="1" ht="12.75">
      <c r="A262" s="116" t="str">
        <f t="shared" si="13"/>
        <v>2323221008</v>
      </c>
      <c r="B262" s="39">
        <v>2</v>
      </c>
      <c r="C262" s="35">
        <v>2</v>
      </c>
      <c r="D262" s="35">
        <v>323</v>
      </c>
      <c r="E262" s="35">
        <v>221008</v>
      </c>
      <c r="F262" s="135" t="s">
        <v>389</v>
      </c>
      <c r="G262" s="111">
        <f>+VLOOKUP(A262,'Despeses ECONÒMICA'!$A$9:$G$414,7,0)</f>
        <v>5657.12</v>
      </c>
    </row>
    <row r="263" spans="1:7" s="8" customFormat="1" ht="12.75">
      <c r="A263" s="116" t="str">
        <f t="shared" si="13"/>
        <v>2323221009</v>
      </c>
      <c r="B263" s="39">
        <v>2</v>
      </c>
      <c r="C263" s="35">
        <v>2</v>
      </c>
      <c r="D263" s="35">
        <v>323</v>
      </c>
      <c r="E263" s="35">
        <v>221009</v>
      </c>
      <c r="F263" s="135" t="s">
        <v>390</v>
      </c>
      <c r="G263" s="111">
        <f>+VLOOKUP(A263,'Despeses ECONÒMICA'!$A$9:$G$414,7,0)</f>
        <v>21389.46</v>
      </c>
    </row>
    <row r="264" spans="1:7" s="8" customFormat="1" ht="12.75">
      <c r="A264" s="116" t="str">
        <f t="shared" si="13"/>
        <v>2323221032</v>
      </c>
      <c r="B264" s="39">
        <v>2</v>
      </c>
      <c r="C264" s="35">
        <v>2</v>
      </c>
      <c r="D264" s="35">
        <v>323</v>
      </c>
      <c r="E264" s="35">
        <v>221032</v>
      </c>
      <c r="F264" s="135" t="s">
        <v>505</v>
      </c>
      <c r="G264" s="111">
        <f>+VLOOKUP(A264,'Despeses ECONÒMICA'!$A$9:$G$414,7,0)</f>
        <v>10572.97</v>
      </c>
    </row>
    <row r="265" spans="1:7" s="8" customFormat="1" ht="12.75">
      <c r="A265" s="116" t="str">
        <f t="shared" si="13"/>
        <v>2323221036</v>
      </c>
      <c r="B265" s="39">
        <v>2</v>
      </c>
      <c r="C265" s="35">
        <v>2</v>
      </c>
      <c r="D265" s="35">
        <v>323</v>
      </c>
      <c r="E265" s="35">
        <v>221036</v>
      </c>
      <c r="F265" s="135" t="s">
        <v>548</v>
      </c>
      <c r="G265" s="111">
        <f>+VLOOKUP(A265,'Despeses ECONÒMICA'!$A$9:$G$414,7,0)</f>
        <v>12396.15</v>
      </c>
    </row>
    <row r="266" spans="1:7" s="8" customFormat="1" ht="12.75">
      <c r="A266" s="116" t="str">
        <f t="shared" si="13"/>
        <v>2323221039</v>
      </c>
      <c r="B266" s="39">
        <v>2</v>
      </c>
      <c r="C266" s="35">
        <v>2</v>
      </c>
      <c r="D266" s="35">
        <v>323</v>
      </c>
      <c r="E266" s="35">
        <v>221039</v>
      </c>
      <c r="F266" s="135" t="s">
        <v>506</v>
      </c>
      <c r="G266" s="111">
        <f>+VLOOKUP(A266,'Despeses ECONÒMICA'!$A$9:$G$414,7,0)</f>
        <v>12503.45</v>
      </c>
    </row>
    <row r="267" spans="1:7" s="8" customFormat="1" ht="12.75">
      <c r="A267" s="116" t="str">
        <f t="shared" si="13"/>
        <v>2323227000</v>
      </c>
      <c r="B267" s="39">
        <v>2</v>
      </c>
      <c r="C267" s="35">
        <v>2</v>
      </c>
      <c r="D267" s="35">
        <v>323</v>
      </c>
      <c r="E267" s="35">
        <v>227000</v>
      </c>
      <c r="F267" s="135" t="s">
        <v>391</v>
      </c>
      <c r="G267" s="111">
        <f>+VLOOKUP(A267,'Despeses ECONÒMICA'!$A$9:$G$414,7,0)</f>
        <v>75550.54</v>
      </c>
    </row>
    <row r="268" spans="1:7" s="8" customFormat="1" ht="12.75">
      <c r="A268" s="116" t="str">
        <f t="shared" si="13"/>
        <v>2323227001</v>
      </c>
      <c r="B268" s="39">
        <v>2</v>
      </c>
      <c r="C268" s="35">
        <v>2</v>
      </c>
      <c r="D268" s="35">
        <v>323</v>
      </c>
      <c r="E268" s="35">
        <v>227001</v>
      </c>
      <c r="F268" s="135" t="s">
        <v>392</v>
      </c>
      <c r="G268" s="111">
        <f>+VLOOKUP(A268,'Despeses ECONÒMICA'!$A$9:$G$414,7,0)</f>
        <v>42023.59</v>
      </c>
    </row>
    <row r="269" spans="1:7" s="8" customFormat="1" ht="12.75">
      <c r="A269" s="116" t="str">
        <f t="shared" si="13"/>
        <v>2323227002</v>
      </c>
      <c r="B269" s="39">
        <v>2</v>
      </c>
      <c r="C269" s="35">
        <v>2</v>
      </c>
      <c r="D269" s="35">
        <v>323</v>
      </c>
      <c r="E269" s="35">
        <v>227002</v>
      </c>
      <c r="F269" s="135" t="s">
        <v>393</v>
      </c>
      <c r="G269" s="111">
        <f>+VLOOKUP(A269,'Despeses ECONÒMICA'!$A$9:$G$414,7,0)</f>
        <v>72228.24</v>
      </c>
    </row>
    <row r="270" spans="1:7" s="8" customFormat="1" ht="12.75">
      <c r="A270" s="116" t="str">
        <f t="shared" si="13"/>
        <v>2323480001</v>
      </c>
      <c r="B270" s="39">
        <v>4</v>
      </c>
      <c r="C270" s="35">
        <v>2</v>
      </c>
      <c r="D270" s="35">
        <v>323</v>
      </c>
      <c r="E270" s="35">
        <v>480001</v>
      </c>
      <c r="F270" s="135" t="s">
        <v>424</v>
      </c>
      <c r="G270" s="111">
        <f>+VLOOKUP(A270,'Despeses ECONÒMICA'!$A$9:$G$414,7,0)</f>
        <v>1</v>
      </c>
    </row>
    <row r="271" spans="1:7" s="8" customFormat="1" ht="12.75">
      <c r="A271" s="116" t="str">
        <f t="shared" si="13"/>
        <v>2323489011</v>
      </c>
      <c r="B271" s="39">
        <v>4</v>
      </c>
      <c r="C271" s="35">
        <v>2</v>
      </c>
      <c r="D271" s="35">
        <v>323</v>
      </c>
      <c r="E271" s="35">
        <v>489011</v>
      </c>
      <c r="F271" s="135" t="s">
        <v>555</v>
      </c>
      <c r="G271" s="111">
        <f>+VLOOKUP(A271,'Despeses ECONÒMICA'!$A$9:$G$414,7,0)</f>
        <v>3004</v>
      </c>
    </row>
    <row r="272" spans="1:7" s="8" customFormat="1" ht="12.75">
      <c r="A272" s="116" t="str">
        <f t="shared" si="13"/>
        <v>2323489012</v>
      </c>
      <c r="B272" s="39">
        <v>4</v>
      </c>
      <c r="C272" s="35">
        <v>2</v>
      </c>
      <c r="D272" s="35">
        <v>323</v>
      </c>
      <c r="E272" s="35">
        <v>489012</v>
      </c>
      <c r="F272" s="135" t="s">
        <v>556</v>
      </c>
      <c r="G272" s="111">
        <f>+VLOOKUP(A272,'Despeses ECONÒMICA'!$A$9:$G$414,7,0)</f>
        <v>1800</v>
      </c>
    </row>
    <row r="273" spans="1:7" s="8" customFormat="1" ht="12.75">
      <c r="A273" s="116" t="str">
        <f t="shared" si="13"/>
        <v>2323489013</v>
      </c>
      <c r="B273" s="39">
        <v>4</v>
      </c>
      <c r="C273" s="35">
        <v>2</v>
      </c>
      <c r="D273" s="35">
        <v>323</v>
      </c>
      <c r="E273" s="35">
        <v>489013</v>
      </c>
      <c r="F273" s="135" t="s">
        <v>557</v>
      </c>
      <c r="G273" s="111">
        <f>+VLOOKUP(A273,'Despeses ECONÒMICA'!$A$9:$G$414,7,0)</f>
        <v>2500</v>
      </c>
    </row>
    <row r="274" spans="1:7" s="8" customFormat="1" ht="12.75">
      <c r="A274" s="116" t="str">
        <f t="shared" si="13"/>
        <v>2323489014</v>
      </c>
      <c r="B274" s="39">
        <v>4</v>
      </c>
      <c r="C274" s="35">
        <v>2</v>
      </c>
      <c r="D274" s="35">
        <v>323</v>
      </c>
      <c r="E274" s="35">
        <v>489014</v>
      </c>
      <c r="F274" s="135" t="s">
        <v>560</v>
      </c>
      <c r="G274" s="111">
        <f>+VLOOKUP(A274,'Despeses ECONÒMICA'!$A$9:$G$414,7,0)</f>
        <v>8460</v>
      </c>
    </row>
    <row r="275" spans="1:7" s="8" customFormat="1" ht="12.75">
      <c r="A275" s="116" t="str">
        <f t="shared" si="13"/>
        <v>2323639001</v>
      </c>
      <c r="B275" s="39">
        <v>6</v>
      </c>
      <c r="C275" s="35">
        <f>+Inversions!B46</f>
        <v>2</v>
      </c>
      <c r="D275" s="35">
        <v>323</v>
      </c>
      <c r="E275" s="35">
        <f>+Inversions!D46</f>
        <v>639001</v>
      </c>
      <c r="F275" s="135" t="str">
        <f>+Inversions!E46</f>
        <v>REFORMES ESCOLA BRESSOL ALZINA</v>
      </c>
      <c r="G275" s="111">
        <f>+VLOOKUP(A275,'Despeses ECONÒMICA'!$A$9:$G$414,7,0)</f>
        <v>11450</v>
      </c>
    </row>
    <row r="276" spans="1:7" s="8" customFormat="1" ht="12.75">
      <c r="A276" s="116" t="str">
        <f t="shared" si="13"/>
        <v>2323619028</v>
      </c>
      <c r="B276" s="39">
        <v>6</v>
      </c>
      <c r="C276" s="35">
        <f>+Inversions!B47</f>
        <v>2</v>
      </c>
      <c r="D276" s="35">
        <v>323</v>
      </c>
      <c r="E276" s="35">
        <f>+Inversions!D47</f>
        <v>619028</v>
      </c>
      <c r="F276" s="135" t="str">
        <f>+Inversions!E47</f>
        <v>JARDÍ ESCOLA LA SAGRERA FASE 1</v>
      </c>
      <c r="G276" s="111">
        <f>+VLOOKUP(A276,'Despeses ECONÒMICA'!$A$9:$G$414,7,0)</f>
        <v>6000</v>
      </c>
    </row>
    <row r="277" spans="1:7" s="8" customFormat="1" ht="12.75">
      <c r="A277" s="116" t="str">
        <f t="shared" si="13"/>
        <v>2323639000</v>
      </c>
      <c r="B277" s="39">
        <v>6</v>
      </c>
      <c r="C277" s="35">
        <f>+Inversions!B48</f>
        <v>2</v>
      </c>
      <c r="D277" s="35">
        <v>323</v>
      </c>
      <c r="E277" s="35">
        <f>+Inversions!D48</f>
        <v>639000</v>
      </c>
      <c r="F277" s="135" t="str">
        <f>+Inversions!E48</f>
        <v>REFORMES ESCOLA RONÇANA</v>
      </c>
      <c r="G277" s="111">
        <f>+VLOOKUP(A277,'Despeses ECONÒMICA'!$A$9:$G$414,7,0)</f>
        <v>22000</v>
      </c>
    </row>
    <row r="278" spans="1:7" s="8" customFormat="1" ht="12.75">
      <c r="A278" s="2" t="str">
        <f t="shared" si="13"/>
        <v>323</v>
      </c>
      <c r="B278" s="2"/>
      <c r="C278" s="138"/>
      <c r="D278" s="139">
        <v>323</v>
      </c>
      <c r="E278" s="138"/>
      <c r="F278" s="140" t="s">
        <v>713</v>
      </c>
      <c r="G278" s="141">
        <f>+SUM(G251:G277)</f>
        <v>762510.8699999999</v>
      </c>
    </row>
    <row r="279" spans="1:7" s="8" customFormat="1" ht="12.75">
      <c r="A279" s="116"/>
      <c r="B279" s="39"/>
      <c r="C279" s="35"/>
      <c r="D279" s="35"/>
      <c r="E279" s="35"/>
      <c r="F279" s="134"/>
      <c r="G279" s="132"/>
    </row>
    <row r="280" spans="1:7" s="8" customFormat="1" ht="12.75">
      <c r="A280" s="116" t="str">
        <f>+CONCATENATE(C280,D280,E280)</f>
        <v>2324465004</v>
      </c>
      <c r="B280" s="39">
        <v>4</v>
      </c>
      <c r="C280" s="35" t="s">
        <v>208</v>
      </c>
      <c r="D280" s="35">
        <v>324</v>
      </c>
      <c r="E280" s="35" t="s">
        <v>210</v>
      </c>
      <c r="F280" s="135" t="s">
        <v>211</v>
      </c>
      <c r="G280" s="111">
        <f>+VLOOKUP(A280,'Despeses ECONÒMICA'!$A$9:$G$414,7,0)</f>
        <v>9088.95</v>
      </c>
    </row>
    <row r="281" spans="1:7" s="8" customFormat="1" ht="12.75">
      <c r="A281" s="2" t="str">
        <f>+CONCATENATE(C281,D281,E281)</f>
        <v>324</v>
      </c>
      <c r="B281" s="2"/>
      <c r="C281" s="138"/>
      <c r="D281" s="139">
        <v>324</v>
      </c>
      <c r="E281" s="138"/>
      <c r="F281" s="140" t="s">
        <v>714</v>
      </c>
      <c r="G281" s="141">
        <f>++G280</f>
        <v>9088.95</v>
      </c>
    </row>
    <row r="282" spans="1:7" s="8" customFormat="1" ht="12.75">
      <c r="A282" s="116"/>
      <c r="B282" s="39"/>
      <c r="C282" s="35"/>
      <c r="D282" s="35"/>
      <c r="E282" s="35"/>
      <c r="F282" s="135"/>
      <c r="G282" s="132"/>
    </row>
    <row r="283" spans="1:7" s="8" customFormat="1" ht="12.75">
      <c r="A283" s="116" t="str">
        <f>+CONCATENATE(C283,D283,E283)</f>
        <v>2326227099</v>
      </c>
      <c r="B283" s="39">
        <v>2</v>
      </c>
      <c r="C283" s="35">
        <v>2</v>
      </c>
      <c r="D283" s="35">
        <v>326</v>
      </c>
      <c r="E283" s="35">
        <v>227099</v>
      </c>
      <c r="F283" s="135" t="s">
        <v>394</v>
      </c>
      <c r="G283" s="111">
        <f>+VLOOKUP(A283,'Despeses ECONÒMICA'!$A$9:$G$414,7,0)</f>
        <v>63000</v>
      </c>
    </row>
    <row r="284" spans="2:7" s="8" customFormat="1" ht="12.75">
      <c r="B284" s="2"/>
      <c r="C284" s="138"/>
      <c r="D284" s="139">
        <v>326</v>
      </c>
      <c r="E284" s="138"/>
      <c r="F284" s="140" t="s">
        <v>715</v>
      </c>
      <c r="G284" s="141">
        <f>+G283</f>
        <v>63000</v>
      </c>
    </row>
    <row r="285" spans="2:7" s="8" customFormat="1" ht="12.75">
      <c r="B285" s="2"/>
      <c r="C285" s="138"/>
      <c r="D285" s="139">
        <v>32</v>
      </c>
      <c r="E285" s="142"/>
      <c r="F285" s="22" t="s">
        <v>716</v>
      </c>
      <c r="G285" s="141">
        <f>+G284+G281+G278+G249</f>
        <v>869790.4699999999</v>
      </c>
    </row>
    <row r="286" spans="2:7" s="8" customFormat="1" ht="12.75">
      <c r="B286" s="2"/>
      <c r="C286" s="151"/>
      <c r="D286" s="152"/>
      <c r="E286" s="150"/>
      <c r="F286" s="23"/>
      <c r="G286" s="141"/>
    </row>
    <row r="287" spans="1:7" s="8" customFormat="1" ht="12.75">
      <c r="A287" s="116" t="str">
        <f aca="true" t="shared" si="14" ref="A287:A301">+CONCATENATE(C287,D287,E287)</f>
        <v>7330130000</v>
      </c>
      <c r="B287" s="113">
        <v>1</v>
      </c>
      <c r="C287" s="35">
        <v>7</v>
      </c>
      <c r="D287" s="35">
        <v>330</v>
      </c>
      <c r="E287" s="35">
        <v>130000</v>
      </c>
      <c r="F287" s="135" t="s">
        <v>332</v>
      </c>
      <c r="G287" s="111">
        <f>+VLOOKUP(A287,'Despeses ECONÒMICA'!$A$9:$G$414,7,0)</f>
        <v>49388.22</v>
      </c>
    </row>
    <row r="288" spans="1:7" s="8" customFormat="1" ht="12.75">
      <c r="A288" s="116" t="str">
        <f t="shared" si="14"/>
        <v>7330130020</v>
      </c>
      <c r="B288" s="113">
        <v>1</v>
      </c>
      <c r="C288" s="35">
        <v>7</v>
      </c>
      <c r="D288" s="35">
        <v>330</v>
      </c>
      <c r="E288" s="35">
        <v>130020</v>
      </c>
      <c r="F288" s="135" t="s">
        <v>354</v>
      </c>
      <c r="G288" s="111">
        <f>+VLOOKUP(A288,'Despeses ECONÒMICA'!$A$9:$G$414,7,0)</f>
        <v>3874.92</v>
      </c>
    </row>
    <row r="289" spans="1:7" s="8" customFormat="1" ht="12.75">
      <c r="A289" s="116" t="str">
        <f t="shared" si="14"/>
        <v>7330160000</v>
      </c>
      <c r="B289" s="113">
        <v>1</v>
      </c>
      <c r="C289" s="35">
        <v>7</v>
      </c>
      <c r="D289" s="35">
        <v>330</v>
      </c>
      <c r="E289" s="35">
        <v>160000</v>
      </c>
      <c r="F289" s="135" t="s">
        <v>370</v>
      </c>
      <c r="G289" s="111">
        <f>+VLOOKUP(A289,'Despeses ECONÒMICA'!$A$9:$G$414,7,0)</f>
        <v>17226.24</v>
      </c>
    </row>
    <row r="290" spans="1:7" s="8" customFormat="1" ht="12.75">
      <c r="A290" s="116" t="str">
        <f t="shared" si="14"/>
        <v>2330203002</v>
      </c>
      <c r="B290" s="39">
        <v>2</v>
      </c>
      <c r="C290" s="35">
        <v>2</v>
      </c>
      <c r="D290" s="35">
        <v>330</v>
      </c>
      <c r="E290" s="35">
        <v>203002</v>
      </c>
      <c r="F290" s="135" t="s">
        <v>64</v>
      </c>
      <c r="G290" s="111">
        <f>+VLOOKUP(A290,'Despeses ECONÒMICA'!$A$9:$G$414,7,0)</f>
        <v>936.8</v>
      </c>
    </row>
    <row r="291" spans="1:7" s="8" customFormat="1" ht="12.75">
      <c r="A291" s="116" t="str">
        <f t="shared" si="14"/>
        <v>2330212006</v>
      </c>
      <c r="B291" s="39">
        <v>2</v>
      </c>
      <c r="C291" s="35">
        <v>2</v>
      </c>
      <c r="D291" s="35">
        <v>330</v>
      </c>
      <c r="E291" s="35">
        <v>212006</v>
      </c>
      <c r="F291" s="135" t="s">
        <v>188</v>
      </c>
      <c r="G291" s="111">
        <f>+VLOOKUP(A291,'Despeses ECONÒMICA'!$A$9:$G$414,7,0)</f>
        <v>14622.6</v>
      </c>
    </row>
    <row r="292" spans="1:7" s="8" customFormat="1" ht="12.75">
      <c r="A292" s="116" t="str">
        <f t="shared" si="14"/>
        <v>2330212998</v>
      </c>
      <c r="B292" s="39">
        <v>2</v>
      </c>
      <c r="C292" s="35">
        <v>2</v>
      </c>
      <c r="D292" s="35">
        <v>330</v>
      </c>
      <c r="E292" s="35">
        <v>212998</v>
      </c>
      <c r="F292" s="135" t="s">
        <v>0</v>
      </c>
      <c r="G292" s="111">
        <f>+VLOOKUP(A292,'Despeses ECONÒMICA'!$A$9:$G$414,7,0)</f>
        <v>5406.27</v>
      </c>
    </row>
    <row r="293" spans="1:7" s="8" customFormat="1" ht="12.75">
      <c r="A293" s="116" t="str">
        <f t="shared" si="14"/>
        <v>2330213006</v>
      </c>
      <c r="B293" s="39">
        <v>2</v>
      </c>
      <c r="C293" s="35">
        <v>2</v>
      </c>
      <c r="D293" s="35">
        <v>330</v>
      </c>
      <c r="E293" s="35">
        <v>213006</v>
      </c>
      <c r="F293" s="135" t="s">
        <v>396</v>
      </c>
      <c r="G293" s="111">
        <f>+VLOOKUP(A293,'Despeses ECONÒMICA'!$A$9:$G$414,7,0)</f>
        <v>4000</v>
      </c>
    </row>
    <row r="294" spans="1:7" s="8" customFormat="1" ht="12.75">
      <c r="A294" s="116" t="str">
        <f t="shared" si="14"/>
        <v>2330220000</v>
      </c>
      <c r="B294" s="39">
        <v>2</v>
      </c>
      <c r="C294" s="35">
        <v>2</v>
      </c>
      <c r="D294" s="35">
        <v>330</v>
      </c>
      <c r="E294" s="35">
        <v>220000</v>
      </c>
      <c r="F294" s="135" t="s">
        <v>443</v>
      </c>
      <c r="G294" s="111">
        <f>+VLOOKUP(A294,'Despeses ECONÒMICA'!$A$9:$G$414,7,0)</f>
        <v>2210.99</v>
      </c>
    </row>
    <row r="295" spans="1:7" s="8" customFormat="1" ht="12.75">
      <c r="A295" s="116" t="str">
        <f t="shared" si="14"/>
        <v>2330221006</v>
      </c>
      <c r="B295" s="39">
        <v>2</v>
      </c>
      <c r="C295" s="35">
        <v>2</v>
      </c>
      <c r="D295" s="35">
        <v>330</v>
      </c>
      <c r="E295" s="35">
        <v>221006</v>
      </c>
      <c r="F295" s="135" t="s">
        <v>507</v>
      </c>
      <c r="G295" s="111">
        <f>+VLOOKUP(A295,'Despeses ECONÒMICA'!$A$9:$G$414,7,0)</f>
        <v>30703.59</v>
      </c>
    </row>
    <row r="296" spans="1:7" s="8" customFormat="1" ht="12.75">
      <c r="A296" s="116" t="str">
        <f t="shared" si="14"/>
        <v>2330221999</v>
      </c>
      <c r="B296" s="39">
        <v>2</v>
      </c>
      <c r="C296" s="35">
        <v>2</v>
      </c>
      <c r="D296" s="35">
        <v>330</v>
      </c>
      <c r="E296" s="35">
        <v>221999</v>
      </c>
      <c r="F296" s="135" t="s">
        <v>222</v>
      </c>
      <c r="G296" s="111">
        <f>+VLOOKUP(A296,'Despeses ECONÒMICA'!$A$9:$G$414,7,0)</f>
        <v>2637.49</v>
      </c>
    </row>
    <row r="297" spans="1:7" s="8" customFormat="1" ht="12.75">
      <c r="A297" s="116" t="str">
        <f t="shared" si="14"/>
        <v>2330222999</v>
      </c>
      <c r="B297" s="39">
        <v>2</v>
      </c>
      <c r="C297" s="35">
        <v>2</v>
      </c>
      <c r="D297" s="35">
        <v>330</v>
      </c>
      <c r="E297" s="35">
        <v>222999</v>
      </c>
      <c r="F297" s="135" t="s">
        <v>223</v>
      </c>
      <c r="G297" s="111">
        <f>+VLOOKUP(A297,'Despeses ECONÒMICA'!$A$9:$G$414,7,0)</f>
        <v>522.72</v>
      </c>
    </row>
    <row r="298" spans="1:7" s="8" customFormat="1" ht="12.75">
      <c r="A298" s="116" t="str">
        <f t="shared" si="14"/>
        <v>2330226999</v>
      </c>
      <c r="B298" s="39">
        <v>2</v>
      </c>
      <c r="C298" s="35">
        <v>2</v>
      </c>
      <c r="D298" s="35">
        <v>330</v>
      </c>
      <c r="E298" s="35">
        <v>226999</v>
      </c>
      <c r="F298" s="135" t="s">
        <v>227</v>
      </c>
      <c r="G298" s="111">
        <f>+VLOOKUP(A298,'Despeses ECONÒMICA'!$A$9:$G$414,7,0)</f>
        <v>962.93</v>
      </c>
    </row>
    <row r="299" spans="1:7" s="8" customFormat="1" ht="12.75">
      <c r="A299" s="116" t="str">
        <f t="shared" si="14"/>
        <v>2330227000</v>
      </c>
      <c r="B299" s="39">
        <v>2</v>
      </c>
      <c r="C299" s="35">
        <v>2</v>
      </c>
      <c r="D299" s="35">
        <v>330</v>
      </c>
      <c r="E299" s="35">
        <v>227000</v>
      </c>
      <c r="F299" s="135" t="s">
        <v>397</v>
      </c>
      <c r="G299" s="111">
        <f>+VLOOKUP(A299,'Despeses ECONÒMICA'!$A$9:$G$414,7,0)</f>
        <v>23907.66</v>
      </c>
    </row>
    <row r="300" spans="1:7" s="8" customFormat="1" ht="12.75">
      <c r="A300" s="116" t="str">
        <f t="shared" si="14"/>
        <v>1330489021</v>
      </c>
      <c r="B300" s="39">
        <v>4</v>
      </c>
      <c r="C300" s="35">
        <v>1</v>
      </c>
      <c r="D300" s="35">
        <v>330</v>
      </c>
      <c r="E300" s="35">
        <v>489021</v>
      </c>
      <c r="F300" s="135" t="s">
        <v>184</v>
      </c>
      <c r="G300" s="111">
        <f>+VLOOKUP(A300,'Despeses ECONÒMICA'!$A$9:$G$414,7,0)</f>
        <v>1500</v>
      </c>
    </row>
    <row r="301" spans="1:7" s="8" customFormat="1" ht="12.75">
      <c r="A301" s="116" t="str">
        <f t="shared" si="14"/>
        <v>2330635001</v>
      </c>
      <c r="B301" s="39">
        <v>6</v>
      </c>
      <c r="C301" s="35">
        <f>+Inversions!B52</f>
        <v>2</v>
      </c>
      <c r="D301" s="35">
        <f>+Inversions!C52</f>
        <v>330</v>
      </c>
      <c r="E301" s="35">
        <f>+Inversions!D52</f>
        <v>635001</v>
      </c>
      <c r="F301" s="135" t="str">
        <f>+Inversions!E52</f>
        <v>REPOSICIÓ MARCS CUADRES DESPATXOS</v>
      </c>
      <c r="G301" s="111">
        <f>+VLOOKUP(A301,'Despeses ECONÒMICA'!$A$9:$G$414,7,0)</f>
        <v>620</v>
      </c>
    </row>
    <row r="302" spans="2:7" s="8" customFormat="1" ht="12.75">
      <c r="B302" s="2"/>
      <c r="C302" s="138"/>
      <c r="D302" s="139">
        <v>330</v>
      </c>
      <c r="E302" s="138"/>
      <c r="F302" s="140" t="s">
        <v>717</v>
      </c>
      <c r="G302" s="141">
        <f>+SUM(G287:G301)</f>
        <v>158520.43000000002</v>
      </c>
    </row>
    <row r="303" spans="2:7" s="8" customFormat="1" ht="12.75">
      <c r="B303" s="2"/>
      <c r="C303" s="151"/>
      <c r="D303" s="152"/>
      <c r="E303" s="151"/>
      <c r="F303" s="153"/>
      <c r="G303" s="141"/>
    </row>
    <row r="304" spans="1:7" s="8" customFormat="1" ht="12.75">
      <c r="A304" s="116" t="str">
        <f aca="true" t="shared" si="15" ref="A304:A313">+CONCATENATE(C304,D304,E304)</f>
        <v>23321227999</v>
      </c>
      <c r="B304" s="39">
        <v>2</v>
      </c>
      <c r="C304" s="35">
        <v>2</v>
      </c>
      <c r="D304" s="35">
        <v>3321</v>
      </c>
      <c r="E304" s="35">
        <v>227999</v>
      </c>
      <c r="F304" s="135" t="s">
        <v>228</v>
      </c>
      <c r="G304" s="111">
        <f>+VLOOKUP(A304,'Despeses ECONÒMICA'!$A$9:$G$414,7,0)</f>
        <v>898.59</v>
      </c>
    </row>
    <row r="305" spans="1:7" s="8" customFormat="1" ht="12.75">
      <c r="A305" s="116" t="str">
        <f t="shared" si="15"/>
        <v>73321130000</v>
      </c>
      <c r="B305" s="113">
        <v>1</v>
      </c>
      <c r="C305" s="35">
        <v>7</v>
      </c>
      <c r="D305" s="35">
        <v>3321</v>
      </c>
      <c r="E305" s="35">
        <v>130000</v>
      </c>
      <c r="F305" s="135" t="s">
        <v>333</v>
      </c>
      <c r="G305" s="111">
        <f>+VLOOKUP(A305,'Despeses ECONÒMICA'!$A$9:$G$414,7,0)</f>
        <v>49198.78</v>
      </c>
    </row>
    <row r="306" spans="1:7" s="8" customFormat="1" ht="12.75">
      <c r="A306" s="116" t="str">
        <f t="shared" si="15"/>
        <v>73321160000</v>
      </c>
      <c r="B306" s="113">
        <v>1</v>
      </c>
      <c r="C306" s="35">
        <v>7</v>
      </c>
      <c r="D306" s="35">
        <v>3321</v>
      </c>
      <c r="E306" s="35">
        <v>160000</v>
      </c>
      <c r="F306" s="135" t="s">
        <v>371</v>
      </c>
      <c r="G306" s="111">
        <f>+VLOOKUP(A306,'Despeses ECONÒMICA'!$A$9:$G$414,7,0)</f>
        <v>17850.12</v>
      </c>
    </row>
    <row r="307" spans="1:7" s="8" customFormat="1" ht="12.75">
      <c r="A307" s="116" t="str">
        <f t="shared" si="15"/>
        <v>23321212008</v>
      </c>
      <c r="B307" s="39">
        <v>2</v>
      </c>
      <c r="C307" s="35">
        <v>2</v>
      </c>
      <c r="D307" s="35">
        <v>3321</v>
      </c>
      <c r="E307" s="35">
        <v>212008</v>
      </c>
      <c r="F307" s="135" t="s">
        <v>395</v>
      </c>
      <c r="G307" s="111">
        <f>+VLOOKUP(A307,'Despeses ECONÒMICA'!$A$9:$G$414,7,0)</f>
        <v>6537.8</v>
      </c>
    </row>
    <row r="308" spans="1:7" s="8" customFormat="1" ht="12.75">
      <c r="A308" s="116" t="str">
        <f t="shared" si="15"/>
        <v>23321213007</v>
      </c>
      <c r="B308" s="39">
        <v>2</v>
      </c>
      <c r="C308" s="35">
        <v>2</v>
      </c>
      <c r="D308" s="35">
        <v>3321</v>
      </c>
      <c r="E308" s="35">
        <v>213007</v>
      </c>
      <c r="F308" s="135" t="s">
        <v>166</v>
      </c>
      <c r="G308" s="111">
        <f>+VLOOKUP(A308,'Despeses ECONÒMICA'!$A$9:$G$414,7,0)</f>
        <v>5100</v>
      </c>
    </row>
    <row r="309" spans="1:7" s="8" customFormat="1" ht="12.75">
      <c r="A309" s="116" t="str">
        <f t="shared" si="15"/>
        <v>23321220000</v>
      </c>
      <c r="B309" s="39">
        <v>2</v>
      </c>
      <c r="C309" s="35">
        <v>2</v>
      </c>
      <c r="D309" s="35">
        <v>3321</v>
      </c>
      <c r="E309" s="35">
        <v>220000</v>
      </c>
      <c r="F309" s="135" t="s">
        <v>63</v>
      </c>
      <c r="G309" s="111">
        <f>+VLOOKUP(A309,'Despeses ECONÒMICA'!$A$9:$G$414,7,0)</f>
        <v>1848.52</v>
      </c>
    </row>
    <row r="310" spans="1:7" s="8" customFormat="1" ht="12.75">
      <c r="A310" s="116" t="str">
        <f t="shared" si="15"/>
        <v>23321221007</v>
      </c>
      <c r="B310" s="39">
        <v>2</v>
      </c>
      <c r="C310" s="35">
        <v>2</v>
      </c>
      <c r="D310" s="35">
        <v>3321</v>
      </c>
      <c r="E310" s="35">
        <v>221007</v>
      </c>
      <c r="F310" s="135" t="s">
        <v>549</v>
      </c>
      <c r="G310" s="111">
        <f>+VLOOKUP(A310,'Despeses ECONÒMICA'!$A$9:$G$414,7,0)</f>
        <v>29898.37</v>
      </c>
    </row>
    <row r="311" spans="1:7" s="8" customFormat="1" ht="12.75">
      <c r="A311" s="116" t="str">
        <f t="shared" si="15"/>
        <v>23321226090</v>
      </c>
      <c r="B311" s="39">
        <v>2</v>
      </c>
      <c r="C311" s="35">
        <v>2</v>
      </c>
      <c r="D311" s="35">
        <v>3321</v>
      </c>
      <c r="E311" s="35">
        <v>226090</v>
      </c>
      <c r="F311" s="135" t="s">
        <v>553</v>
      </c>
      <c r="G311" s="111">
        <f>+VLOOKUP(A311,'Despeses ECONÒMICA'!$A$9:$G$414,7,0)</f>
        <v>6920</v>
      </c>
    </row>
    <row r="312" spans="1:7" s="8" customFormat="1" ht="12.75">
      <c r="A312" s="116" t="str">
        <f t="shared" si="15"/>
        <v>23321227001</v>
      </c>
      <c r="B312" s="39">
        <v>2</v>
      </c>
      <c r="C312" s="35">
        <v>2</v>
      </c>
      <c r="D312" s="35">
        <v>3321</v>
      </c>
      <c r="E312" s="35">
        <v>227001</v>
      </c>
      <c r="F312" s="135" t="s">
        <v>398</v>
      </c>
      <c r="G312" s="111">
        <f>+VLOOKUP(A312,'Despeses ECONÒMICA'!$A$9:$G$414,7,0)</f>
        <v>11013.55</v>
      </c>
    </row>
    <row r="313" spans="1:7" s="8" customFormat="1" ht="12.75">
      <c r="A313" s="116" t="str">
        <f t="shared" si="15"/>
        <v>23321632002</v>
      </c>
      <c r="B313" s="39">
        <v>6</v>
      </c>
      <c r="C313" s="35">
        <v>2</v>
      </c>
      <c r="D313" s="35">
        <v>3321</v>
      </c>
      <c r="E313" s="35">
        <v>632002</v>
      </c>
      <c r="F313" s="135" t="s">
        <v>488</v>
      </c>
      <c r="G313" s="111">
        <f>+VLOOKUP(A313,'Despeses ECONÒMICA'!$A$9:$G$414,7,0)</f>
        <v>9500</v>
      </c>
    </row>
    <row r="314" spans="2:7" s="8" customFormat="1" ht="12.75">
      <c r="B314" s="2"/>
      <c r="C314" s="138"/>
      <c r="D314" s="139">
        <v>3321</v>
      </c>
      <c r="E314" s="138"/>
      <c r="F314" s="140" t="s">
        <v>719</v>
      </c>
      <c r="G314" s="141">
        <f>+SUM(G304:G313)</f>
        <v>138765.72999999998</v>
      </c>
    </row>
    <row r="315" spans="2:7" s="8" customFormat="1" ht="12.75">
      <c r="B315" s="2"/>
      <c r="C315" s="138"/>
      <c r="D315" s="139">
        <v>332</v>
      </c>
      <c r="E315" s="138"/>
      <c r="F315" s="140" t="s">
        <v>718</v>
      </c>
      <c r="G315" s="141">
        <f>+G314</f>
        <v>138765.72999999998</v>
      </c>
    </row>
    <row r="316" spans="2:7" s="8" customFormat="1" ht="12.75">
      <c r="B316" s="2"/>
      <c r="C316" s="151"/>
      <c r="D316" s="152"/>
      <c r="E316" s="151"/>
      <c r="F316" s="153"/>
      <c r="G316" s="141"/>
    </row>
    <row r="317" spans="1:7" s="8" customFormat="1" ht="12.75">
      <c r="A317" s="116" t="str">
        <f>+CONCATENATE(C317,D317,E317)</f>
        <v>2333619029</v>
      </c>
      <c r="B317" s="39">
        <v>6</v>
      </c>
      <c r="C317" s="35">
        <f>+Inversions!B51</f>
        <v>2</v>
      </c>
      <c r="D317" s="35">
        <f>+Inversions!C51</f>
        <v>333</v>
      </c>
      <c r="E317" s="35">
        <f>+Inversions!D51</f>
        <v>619029</v>
      </c>
      <c r="F317" s="135" t="str">
        <f>+Inversions!E51</f>
        <v>REFORMES LA FÀBRICA</v>
      </c>
      <c r="G317" s="111">
        <f>+VLOOKUP(A317,'Despeses ECONÒMICA'!$A$9:$G$414,7,0)</f>
        <v>6500</v>
      </c>
    </row>
    <row r="318" spans="2:7" s="8" customFormat="1" ht="12.75">
      <c r="B318" s="2"/>
      <c r="C318" s="138"/>
      <c r="D318" s="139">
        <v>333</v>
      </c>
      <c r="E318" s="138"/>
      <c r="F318" s="140" t="s">
        <v>721</v>
      </c>
      <c r="G318" s="141">
        <f>+G317</f>
        <v>6500</v>
      </c>
    </row>
    <row r="319" spans="2:7" s="8" customFormat="1" ht="12.75">
      <c r="B319" s="2"/>
      <c r="C319" s="151"/>
      <c r="D319" s="152"/>
      <c r="E319" s="151"/>
      <c r="F319" s="153"/>
      <c r="G319" s="141"/>
    </row>
    <row r="320" spans="1:7" s="8" customFormat="1" ht="12.75">
      <c r="A320" s="116" t="str">
        <f>+CONCATENATE(C320,D320,E320)</f>
        <v>2334226062</v>
      </c>
      <c r="B320" s="39">
        <v>2</v>
      </c>
      <c r="C320" s="35">
        <v>2</v>
      </c>
      <c r="D320" s="35">
        <v>334</v>
      </c>
      <c r="E320" s="35">
        <v>226062</v>
      </c>
      <c r="F320" s="135" t="s">
        <v>552</v>
      </c>
      <c r="G320" s="111">
        <f>+VLOOKUP(A320,'Despeses ECONÒMICA'!$A$9:$G$414,7,0)</f>
        <v>37405</v>
      </c>
    </row>
    <row r="321" spans="1:7" s="8" customFormat="1" ht="12.75">
      <c r="A321" s="116" t="str">
        <f>+CONCATENATE(C321,D321,E321)</f>
        <v>2334226063</v>
      </c>
      <c r="B321" s="39">
        <v>2</v>
      </c>
      <c r="C321" s="35">
        <v>2</v>
      </c>
      <c r="D321" s="35">
        <v>334</v>
      </c>
      <c r="E321" s="35">
        <v>226063</v>
      </c>
      <c r="F321" s="135" t="s">
        <v>69</v>
      </c>
      <c r="G321" s="111">
        <f>+VLOOKUP(A321,'Despeses ECONÒMICA'!$A$9:$G$414,7,0)</f>
        <v>1</v>
      </c>
    </row>
    <row r="322" spans="1:7" s="8" customFormat="1" ht="12.75">
      <c r="A322" s="116" t="str">
        <f>+CONCATENATE(C322,D322,E322)</f>
        <v>2334227060</v>
      </c>
      <c r="B322" s="39">
        <v>2</v>
      </c>
      <c r="C322" s="35">
        <v>2</v>
      </c>
      <c r="D322" s="35">
        <v>334</v>
      </c>
      <c r="E322" s="35">
        <v>227060</v>
      </c>
      <c r="F322" s="135" t="s">
        <v>554</v>
      </c>
      <c r="G322" s="111">
        <f>+VLOOKUP(A322,'Despeses ECONÒMICA'!$A$9:$G$414,7,0)</f>
        <v>63000</v>
      </c>
    </row>
    <row r="323" spans="1:7" s="8" customFormat="1" ht="12.75">
      <c r="A323" s="116" t="str">
        <f>+CONCATENATE(C323,D323,E323)</f>
        <v>2334489001</v>
      </c>
      <c r="B323" s="39">
        <v>4</v>
      </c>
      <c r="C323" s="35">
        <v>2</v>
      </c>
      <c r="D323" s="35">
        <v>334</v>
      </c>
      <c r="E323" s="35">
        <v>489001</v>
      </c>
      <c r="F323" s="135" t="s">
        <v>399</v>
      </c>
      <c r="G323" s="111">
        <f>+VLOOKUP(A323,'Despeses ECONÒMICA'!$A$9:$G$414,7,0)</f>
        <v>15000</v>
      </c>
    </row>
    <row r="324" spans="1:7" s="8" customFormat="1" ht="12.75">
      <c r="A324" s="116" t="str">
        <f>+CONCATENATE(C324,D324,E324)</f>
        <v>2334489004</v>
      </c>
      <c r="B324" s="39">
        <v>4</v>
      </c>
      <c r="C324" s="35">
        <v>2</v>
      </c>
      <c r="D324" s="35">
        <v>334</v>
      </c>
      <c r="E324" s="35">
        <v>489004</v>
      </c>
      <c r="F324" s="135" t="s">
        <v>544</v>
      </c>
      <c r="G324" s="111">
        <f>+VLOOKUP(A324,'Despeses ECONÒMICA'!$A$9:$G$414,7,0)</f>
        <v>2755</v>
      </c>
    </row>
    <row r="325" spans="2:7" s="8" customFormat="1" ht="12.75">
      <c r="B325" s="2"/>
      <c r="C325" s="138"/>
      <c r="D325" s="139">
        <v>334</v>
      </c>
      <c r="E325" s="138"/>
      <c r="F325" s="140" t="s">
        <v>720</v>
      </c>
      <c r="G325" s="141">
        <f>+SUM(G320:G324)</f>
        <v>118161</v>
      </c>
    </row>
    <row r="326" spans="2:7" s="8" customFormat="1" ht="12.75">
      <c r="B326" s="2"/>
      <c r="C326" s="151"/>
      <c r="D326" s="152"/>
      <c r="E326" s="151"/>
      <c r="F326" s="153"/>
      <c r="G326" s="141"/>
    </row>
    <row r="327" spans="1:7" s="8" customFormat="1" ht="12.75">
      <c r="A327" s="116" t="str">
        <f>+CONCATENATE(C327,D327,E327)</f>
        <v>1336489023</v>
      </c>
      <c r="B327" s="39">
        <v>4</v>
      </c>
      <c r="C327" s="35">
        <v>1</v>
      </c>
      <c r="D327" s="35">
        <v>336</v>
      </c>
      <c r="E327" s="35">
        <v>489023</v>
      </c>
      <c r="F327" s="135" t="s">
        <v>497</v>
      </c>
      <c r="G327" s="111">
        <f>+VLOOKUP(A327,'Despeses ECONÒMICA'!$A$9:$G$414,7,0)</f>
        <v>3000</v>
      </c>
    </row>
    <row r="328" spans="1:7" s="8" customFormat="1" ht="12.75">
      <c r="A328" s="116" t="str">
        <f>+CONCATENATE(C328,D328,E328)</f>
        <v>1336619008</v>
      </c>
      <c r="B328" s="39">
        <v>6</v>
      </c>
      <c r="C328" s="35">
        <f>+Inversions!B53</f>
        <v>1</v>
      </c>
      <c r="D328" s="35">
        <f>+Inversions!C53</f>
        <v>336</v>
      </c>
      <c r="E328" s="35">
        <f>+Inversions!D53</f>
        <v>619008</v>
      </c>
      <c r="F328" s="135" t="str">
        <f>+Inversions!E53</f>
        <v>REFORMA I ARRANJAMENTS SANT SIMPLE</v>
      </c>
      <c r="G328" s="111">
        <f>+VLOOKUP(A328,'Despeses ECONÒMICA'!$A$9:$G$414,7,0)</f>
        <v>2942.74</v>
      </c>
    </row>
    <row r="329" spans="2:7" s="8" customFormat="1" ht="12.75">
      <c r="B329" s="2"/>
      <c r="C329" s="138"/>
      <c r="D329" s="139">
        <v>336</v>
      </c>
      <c r="E329" s="138"/>
      <c r="F329" s="140" t="s">
        <v>722</v>
      </c>
      <c r="G329" s="141">
        <f>+SUM(G327:G328)</f>
        <v>5942.74</v>
      </c>
    </row>
    <row r="330" spans="2:7" s="8" customFormat="1" ht="12.75">
      <c r="B330" s="2"/>
      <c r="C330" s="151"/>
      <c r="D330" s="152"/>
      <c r="E330" s="151"/>
      <c r="F330" s="153"/>
      <c r="G330" s="141"/>
    </row>
    <row r="331" spans="1:7" s="8" customFormat="1" ht="12.75">
      <c r="A331" s="116" t="str">
        <f aca="true" t="shared" si="16" ref="A331:A338">+CONCATENATE(C331,D331,E331)</f>
        <v>2338226091</v>
      </c>
      <c r="B331" s="39">
        <v>2</v>
      </c>
      <c r="C331" s="35">
        <v>2</v>
      </c>
      <c r="D331" s="35">
        <v>338</v>
      </c>
      <c r="E331" s="35">
        <v>226091</v>
      </c>
      <c r="F331" s="135" t="s">
        <v>550</v>
      </c>
      <c r="G331" s="111">
        <f>+VLOOKUP(A331,'Despeses ECONÒMICA'!$A$9:$G$414,7,0)</f>
        <v>13000</v>
      </c>
    </row>
    <row r="332" spans="1:7" s="8" customFormat="1" ht="12.75">
      <c r="A332" s="116" t="str">
        <f t="shared" si="16"/>
        <v>3338226092</v>
      </c>
      <c r="B332" s="39">
        <v>2</v>
      </c>
      <c r="C332" s="35">
        <v>3</v>
      </c>
      <c r="D332" s="35">
        <v>338</v>
      </c>
      <c r="E332" s="35">
        <v>226092</v>
      </c>
      <c r="F332" s="135" t="s">
        <v>388</v>
      </c>
      <c r="G332" s="111">
        <f>+VLOOKUP(A332,'Despeses ECONÒMICA'!$A$9:$G$414,7,0)</f>
        <v>77000</v>
      </c>
    </row>
    <row r="333" spans="1:7" s="8" customFormat="1" ht="12.75">
      <c r="A333" s="116" t="str">
        <f t="shared" si="16"/>
        <v>3338489003</v>
      </c>
      <c r="B333" s="39">
        <v>4</v>
      </c>
      <c r="C333" s="35">
        <v>3</v>
      </c>
      <c r="D333" s="35">
        <v>338</v>
      </c>
      <c r="E333" s="35">
        <v>489003</v>
      </c>
      <c r="F333" s="135" t="s">
        <v>545</v>
      </c>
      <c r="G333" s="111">
        <f>+VLOOKUP(A333,'Despeses ECONÒMICA'!$A$9:$G$414,7,0)</f>
        <v>950</v>
      </c>
    </row>
    <row r="334" spans="1:7" s="8" customFormat="1" ht="12.75">
      <c r="A334" s="116" t="str">
        <f t="shared" si="16"/>
        <v>3338489015</v>
      </c>
      <c r="B334" s="39">
        <v>4</v>
      </c>
      <c r="C334" s="35">
        <v>3</v>
      </c>
      <c r="D334" s="35">
        <v>338</v>
      </c>
      <c r="E334" s="35">
        <v>489015</v>
      </c>
      <c r="F334" s="135" t="s">
        <v>84</v>
      </c>
      <c r="G334" s="111">
        <f>+VLOOKUP(A334,'Despeses ECONÒMICA'!$A$9:$G$414,7,0)</f>
        <v>2500</v>
      </c>
    </row>
    <row r="335" spans="1:7" s="8" customFormat="1" ht="12.75">
      <c r="A335" s="116" t="str">
        <f t="shared" si="16"/>
        <v>3338489016</v>
      </c>
      <c r="B335" s="39">
        <v>4</v>
      </c>
      <c r="C335" s="35">
        <v>3</v>
      </c>
      <c r="D335" s="35">
        <v>338</v>
      </c>
      <c r="E335" s="35">
        <v>489016</v>
      </c>
      <c r="F335" s="135" t="s">
        <v>85</v>
      </c>
      <c r="G335" s="111">
        <f>+VLOOKUP(A335,'Despeses ECONÒMICA'!$A$9:$G$414,7,0)</f>
        <v>600</v>
      </c>
    </row>
    <row r="336" spans="1:7" s="8" customFormat="1" ht="12.75">
      <c r="A336" s="116" t="str">
        <f t="shared" si="16"/>
        <v>3338489017</v>
      </c>
      <c r="B336" s="39">
        <v>4</v>
      </c>
      <c r="C336" s="35">
        <v>3</v>
      </c>
      <c r="D336" s="35">
        <v>338</v>
      </c>
      <c r="E336" s="35">
        <v>489017</v>
      </c>
      <c r="F336" s="135" t="s">
        <v>86</v>
      </c>
      <c r="G336" s="111">
        <f>+VLOOKUP(A336,'Despeses ECONÒMICA'!$A$9:$G$414,7,0)</f>
        <v>600</v>
      </c>
    </row>
    <row r="337" spans="1:7" s="8" customFormat="1" ht="12.75">
      <c r="A337" s="116" t="str">
        <f t="shared" si="16"/>
        <v>3338489018</v>
      </c>
      <c r="B337" s="39">
        <v>4</v>
      </c>
      <c r="C337" s="35">
        <v>3</v>
      </c>
      <c r="D337" s="35">
        <v>338</v>
      </c>
      <c r="E337" s="35">
        <v>489018</v>
      </c>
      <c r="F337" s="135" t="s">
        <v>87</v>
      </c>
      <c r="G337" s="111">
        <f>+VLOOKUP(A337,'Despeses ECONÒMICA'!$A$9:$G$414,7,0)</f>
        <v>600</v>
      </c>
    </row>
    <row r="338" spans="1:7" s="8" customFormat="1" ht="12.75">
      <c r="A338" s="116" t="str">
        <f t="shared" si="16"/>
        <v>3338489019</v>
      </c>
      <c r="B338" s="39">
        <v>4</v>
      </c>
      <c r="C338" s="35">
        <v>3</v>
      </c>
      <c r="D338" s="35">
        <v>338</v>
      </c>
      <c r="E338" s="35">
        <v>489019</v>
      </c>
      <c r="F338" s="135" t="s">
        <v>88</v>
      </c>
      <c r="G338" s="111">
        <f>+VLOOKUP(A338,'Despeses ECONÒMICA'!$A$9:$G$414,7,0)</f>
        <v>600</v>
      </c>
    </row>
    <row r="339" spans="2:7" s="8" customFormat="1" ht="12.75">
      <c r="B339" s="2"/>
      <c r="C339" s="138"/>
      <c r="D339" s="139">
        <v>338</v>
      </c>
      <c r="E339" s="138"/>
      <c r="F339" s="140" t="s">
        <v>723</v>
      </c>
      <c r="G339" s="141">
        <f>+SUM(G331:G338)</f>
        <v>95850</v>
      </c>
    </row>
    <row r="340" spans="2:7" s="8" customFormat="1" ht="12.75">
      <c r="B340" s="2"/>
      <c r="C340" s="138"/>
      <c r="D340" s="139">
        <v>33</v>
      </c>
      <c r="E340" s="142"/>
      <c r="F340" s="22" t="s">
        <v>724</v>
      </c>
      <c r="G340" s="141">
        <f>+G339+G329+G325+G318+G315+G302</f>
        <v>523739.9</v>
      </c>
    </row>
    <row r="341" spans="2:7" s="8" customFormat="1" ht="12.75">
      <c r="B341" s="2"/>
      <c r="C341" s="151"/>
      <c r="D341" s="152"/>
      <c r="E341" s="150"/>
      <c r="F341" s="23"/>
      <c r="G341" s="141"/>
    </row>
    <row r="342" spans="1:7" s="8" customFormat="1" ht="12.75">
      <c r="A342" s="116" t="str">
        <f>+CONCATENATE(C342,D342,E342)</f>
        <v>7340130000</v>
      </c>
      <c r="B342" s="113">
        <v>1</v>
      </c>
      <c r="C342" s="35">
        <v>7</v>
      </c>
      <c r="D342" s="35">
        <v>340</v>
      </c>
      <c r="E342" s="35">
        <v>130000</v>
      </c>
      <c r="F342" s="135" t="s">
        <v>334</v>
      </c>
      <c r="G342" s="111">
        <f>+VLOOKUP(A342,'Despeses ECONÒMICA'!$A$9:$G$414,7,0)</f>
        <v>24512.18</v>
      </c>
    </row>
    <row r="343" spans="1:7" s="8" customFormat="1" ht="12.75">
      <c r="A343" s="116" t="str">
        <f>+CONCATENATE(C343,D343,E343)</f>
        <v>7340160000</v>
      </c>
      <c r="B343" s="113">
        <v>1</v>
      </c>
      <c r="C343" s="35">
        <v>7</v>
      </c>
      <c r="D343" s="35">
        <v>340</v>
      </c>
      <c r="E343" s="35">
        <v>160000</v>
      </c>
      <c r="F343" s="135" t="s">
        <v>372</v>
      </c>
      <c r="G343" s="111">
        <f>+VLOOKUP(A343,'Despeses ECONÒMICA'!$A$9:$G$414,7,0)</f>
        <v>4454.76</v>
      </c>
    </row>
    <row r="344" spans="2:7" s="8" customFormat="1" ht="12.75">
      <c r="B344" s="2"/>
      <c r="C344" s="138"/>
      <c r="D344" s="139">
        <v>340</v>
      </c>
      <c r="E344" s="138"/>
      <c r="F344" s="140" t="s">
        <v>725</v>
      </c>
      <c r="G344" s="141">
        <f>+SUM(G342:G343)</f>
        <v>28966.940000000002</v>
      </c>
    </row>
    <row r="345" spans="2:7" s="8" customFormat="1" ht="12.75">
      <c r="B345" s="2"/>
      <c r="C345" s="151"/>
      <c r="D345" s="152"/>
      <c r="E345" s="151"/>
      <c r="F345" s="153"/>
      <c r="G345" s="141"/>
    </row>
    <row r="346" spans="1:7" s="8" customFormat="1" ht="12.75">
      <c r="A346" s="116" t="str">
        <f aca="true" t="shared" si="17" ref="A346:A351">+CONCATENATE(C346,D346,E346)</f>
        <v>4341226093</v>
      </c>
      <c r="B346" s="39">
        <v>2</v>
      </c>
      <c r="C346" s="35">
        <v>4</v>
      </c>
      <c r="D346" s="35">
        <v>341</v>
      </c>
      <c r="E346" s="35">
        <v>226093</v>
      </c>
      <c r="F346" s="135" t="s">
        <v>519</v>
      </c>
      <c r="G346" s="111">
        <f>+VLOOKUP(A346,'Despeses ECONÒMICA'!$A$9:$G$414,7,0)</f>
        <v>13500</v>
      </c>
    </row>
    <row r="347" spans="1:7" s="8" customFormat="1" ht="12.75">
      <c r="A347" s="116" t="str">
        <f t="shared" si="17"/>
        <v>4341489005</v>
      </c>
      <c r="B347" s="39">
        <v>4</v>
      </c>
      <c r="C347" s="35">
        <v>4</v>
      </c>
      <c r="D347" s="35">
        <v>341</v>
      </c>
      <c r="E347" s="35">
        <v>489005</v>
      </c>
      <c r="F347" s="135" t="s">
        <v>520</v>
      </c>
      <c r="G347" s="111">
        <f>+VLOOKUP(A347,'Despeses ECONÒMICA'!$A$9:$G$414,7,0)</f>
        <v>1000</v>
      </c>
    </row>
    <row r="348" spans="1:7" s="8" customFormat="1" ht="12.75">
      <c r="A348" s="116" t="str">
        <f t="shared" si="17"/>
        <v>4341489006</v>
      </c>
      <c r="B348" s="39">
        <v>4</v>
      </c>
      <c r="C348" s="35">
        <v>4</v>
      </c>
      <c r="D348" s="35">
        <v>341</v>
      </c>
      <c r="E348" s="35">
        <v>489006</v>
      </c>
      <c r="F348" s="135" t="s">
        <v>47</v>
      </c>
      <c r="G348" s="111">
        <f>+VLOOKUP(A348,'Despeses ECONÒMICA'!$A$9:$G$414,7,0)</f>
        <v>3500</v>
      </c>
    </row>
    <row r="349" spans="1:7" s="8" customFormat="1" ht="12.75">
      <c r="A349" s="116" t="str">
        <f t="shared" si="17"/>
        <v>4341489007</v>
      </c>
      <c r="B349" s="39">
        <v>4</v>
      </c>
      <c r="C349" s="35">
        <v>4</v>
      </c>
      <c r="D349" s="35">
        <v>341</v>
      </c>
      <c r="E349" s="35">
        <v>489007</v>
      </c>
      <c r="F349" s="135" t="s">
        <v>521</v>
      </c>
      <c r="G349" s="111">
        <f>+VLOOKUP(A349,'Despeses ECONÒMICA'!$A$9:$G$414,7,0)</f>
        <v>10000</v>
      </c>
    </row>
    <row r="350" spans="1:7" s="8" customFormat="1" ht="12.75">
      <c r="A350" s="116" t="str">
        <f t="shared" si="17"/>
        <v>4341489008</v>
      </c>
      <c r="B350" s="39">
        <v>4</v>
      </c>
      <c r="C350" s="35">
        <v>4</v>
      </c>
      <c r="D350" s="35">
        <v>341</v>
      </c>
      <c r="E350" s="35">
        <v>489008</v>
      </c>
      <c r="F350" s="135" t="s">
        <v>12</v>
      </c>
      <c r="G350" s="111">
        <f>+VLOOKUP(A350,'Despeses ECONÒMICA'!$A$9:$G$414,7,0)</f>
        <v>660</v>
      </c>
    </row>
    <row r="351" spans="1:7" s="8" customFormat="1" ht="12.75">
      <c r="A351" s="116" t="str">
        <f t="shared" si="17"/>
        <v>4341489009</v>
      </c>
      <c r="B351" s="39">
        <v>4</v>
      </c>
      <c r="C351" s="35">
        <v>4</v>
      </c>
      <c r="D351" s="35">
        <v>341</v>
      </c>
      <c r="E351" s="35">
        <v>489009</v>
      </c>
      <c r="F351" s="135" t="s">
        <v>540</v>
      </c>
      <c r="G351" s="111">
        <f>+VLOOKUP(A351,'Despeses ECONÒMICA'!$A$9:$G$414,7,0)</f>
        <v>300</v>
      </c>
    </row>
    <row r="352" spans="2:7" s="8" customFormat="1" ht="12.75">
      <c r="B352" s="2"/>
      <c r="C352" s="138"/>
      <c r="D352" s="139">
        <v>341</v>
      </c>
      <c r="E352" s="138"/>
      <c r="F352" s="140" t="s">
        <v>726</v>
      </c>
      <c r="G352" s="141">
        <f>+SUM(G346:G351)</f>
        <v>28960</v>
      </c>
    </row>
    <row r="353" spans="2:7" s="8" customFormat="1" ht="12.75">
      <c r="B353" s="2"/>
      <c r="C353" s="151"/>
      <c r="D353" s="152"/>
      <c r="E353" s="151"/>
      <c r="F353" s="153"/>
      <c r="G353" s="141"/>
    </row>
    <row r="354" spans="1:7" s="8" customFormat="1" ht="12.75">
      <c r="A354" s="116" t="str">
        <f aca="true" t="shared" si="18" ref="A354:A366">+CONCATENATE(C354,D354,E354)</f>
        <v>7342130000</v>
      </c>
      <c r="B354" s="113">
        <v>1</v>
      </c>
      <c r="C354" s="35">
        <v>7</v>
      </c>
      <c r="D354" s="35">
        <v>342</v>
      </c>
      <c r="E354" s="35">
        <v>130000</v>
      </c>
      <c r="F354" s="135" t="s">
        <v>335</v>
      </c>
      <c r="G354" s="111">
        <f>+VLOOKUP(A354,'Despeses ECONÒMICA'!$A$9:$G$414,7,0)</f>
        <v>47144.6</v>
      </c>
    </row>
    <row r="355" spans="1:7" s="8" customFormat="1" ht="12.75">
      <c r="A355" s="116" t="str">
        <f t="shared" si="18"/>
        <v>7342130020</v>
      </c>
      <c r="B355" s="113">
        <v>1</v>
      </c>
      <c r="C355" s="35">
        <v>7</v>
      </c>
      <c r="D355" s="35">
        <v>342</v>
      </c>
      <c r="E355" s="35">
        <v>130020</v>
      </c>
      <c r="F355" s="135" t="s">
        <v>355</v>
      </c>
      <c r="G355" s="111">
        <f>+VLOOKUP(A355,'Despeses ECONÒMICA'!$A$9:$G$414,7,0)</f>
        <v>5980.66</v>
      </c>
    </row>
    <row r="356" spans="1:7" s="8" customFormat="1" ht="12.75">
      <c r="A356" s="116" t="str">
        <f t="shared" si="18"/>
        <v>7342160000</v>
      </c>
      <c r="B356" s="113">
        <v>1</v>
      </c>
      <c r="C356" s="35">
        <v>7</v>
      </c>
      <c r="D356" s="35">
        <v>342</v>
      </c>
      <c r="E356" s="35">
        <v>160000</v>
      </c>
      <c r="F356" s="135" t="s">
        <v>373</v>
      </c>
      <c r="G356" s="111">
        <f>+VLOOKUP(A356,'Despeses ECONÒMICA'!$A$9:$G$414,7,0)</f>
        <v>17756.04</v>
      </c>
    </row>
    <row r="357" spans="1:7" s="8" customFormat="1" ht="12.75">
      <c r="A357" s="116" t="str">
        <f t="shared" si="18"/>
        <v>4342212015</v>
      </c>
      <c r="B357" s="39">
        <v>2</v>
      </c>
      <c r="C357" s="35">
        <v>4</v>
      </c>
      <c r="D357" s="35">
        <v>342</v>
      </c>
      <c r="E357" s="35">
        <v>212015</v>
      </c>
      <c r="F357" s="135" t="s">
        <v>522</v>
      </c>
      <c r="G357" s="111">
        <f>+VLOOKUP(A357,'Despeses ECONÒMICA'!$A$9:$G$414,7,0)</f>
        <v>4689.3</v>
      </c>
    </row>
    <row r="358" spans="1:7" s="8" customFormat="1" ht="12.75">
      <c r="A358" s="116" t="str">
        <f t="shared" si="18"/>
        <v>4342212016</v>
      </c>
      <c r="B358" s="39">
        <v>2</v>
      </c>
      <c r="C358" s="35">
        <v>4</v>
      </c>
      <c r="D358" s="35">
        <v>342</v>
      </c>
      <c r="E358" s="35">
        <v>212016</v>
      </c>
      <c r="F358" s="135" t="s">
        <v>523</v>
      </c>
      <c r="G358" s="111">
        <f>+VLOOKUP(A358,'Despeses ECONÒMICA'!$A$9:$G$414,7,0)</f>
        <v>21637.05</v>
      </c>
    </row>
    <row r="359" spans="1:7" s="8" customFormat="1" ht="12.75">
      <c r="A359" s="116" t="str">
        <f t="shared" si="18"/>
        <v>3342221003</v>
      </c>
      <c r="B359" s="39">
        <v>2</v>
      </c>
      <c r="C359" s="35">
        <v>3</v>
      </c>
      <c r="D359" s="35">
        <v>342</v>
      </c>
      <c r="E359" s="35">
        <v>221003</v>
      </c>
      <c r="F359" s="135" t="s">
        <v>508</v>
      </c>
      <c r="G359" s="111">
        <f>+VLOOKUP(A359,'Despeses ECONÒMICA'!$A$9:$G$414,7,0)</f>
        <v>15859.17</v>
      </c>
    </row>
    <row r="360" spans="1:7" s="8" customFormat="1" ht="12.75">
      <c r="A360" s="116" t="str">
        <f t="shared" si="18"/>
        <v>3342221004</v>
      </c>
      <c r="B360" s="39">
        <v>2</v>
      </c>
      <c r="C360" s="35">
        <v>3</v>
      </c>
      <c r="D360" s="35">
        <v>342</v>
      </c>
      <c r="E360" s="35">
        <v>221004</v>
      </c>
      <c r="F360" s="135" t="s">
        <v>509</v>
      </c>
      <c r="G360" s="111">
        <f>+VLOOKUP(A360,'Despeses ECONÒMICA'!$A$9:$G$414,7,0)</f>
        <v>9743.23</v>
      </c>
    </row>
    <row r="361" spans="1:7" s="8" customFormat="1" ht="12.75">
      <c r="A361" s="116" t="str">
        <f t="shared" si="18"/>
        <v>3342221035</v>
      </c>
      <c r="B361" s="39">
        <v>2</v>
      </c>
      <c r="C361" s="35">
        <v>3</v>
      </c>
      <c r="D361" s="35">
        <v>342</v>
      </c>
      <c r="E361" s="35">
        <v>221035</v>
      </c>
      <c r="F361" s="135" t="s">
        <v>510</v>
      </c>
      <c r="G361" s="111">
        <f>+VLOOKUP(A361,'Despeses ECONÒMICA'!$A$9:$G$414,7,0)</f>
        <v>1769.69</v>
      </c>
    </row>
    <row r="362" spans="1:7" s="8" customFormat="1" ht="12.75">
      <c r="A362" s="116" t="str">
        <f t="shared" si="18"/>
        <v>3342221037</v>
      </c>
      <c r="B362" s="39">
        <v>2</v>
      </c>
      <c r="C362" s="35">
        <v>3</v>
      </c>
      <c r="D362" s="35">
        <v>342</v>
      </c>
      <c r="E362" s="35">
        <v>221037</v>
      </c>
      <c r="F362" s="135" t="s">
        <v>511</v>
      </c>
      <c r="G362" s="111">
        <f>+VLOOKUP(A362,'Despeses ECONÒMICA'!$A$9:$G$414,7,0)</f>
        <v>3213.55</v>
      </c>
    </row>
    <row r="363" spans="1:7" s="8" customFormat="1" ht="12.75">
      <c r="A363" s="116" t="str">
        <f t="shared" si="18"/>
        <v>4342221042</v>
      </c>
      <c r="B363" s="39">
        <v>2</v>
      </c>
      <c r="C363" s="35">
        <v>4</v>
      </c>
      <c r="D363" s="35">
        <v>342</v>
      </c>
      <c r="E363" s="35">
        <v>221042</v>
      </c>
      <c r="F363" s="135" t="s">
        <v>524</v>
      </c>
      <c r="G363" s="111">
        <f>+VLOOKUP(A363,'Despeses ECONÒMICA'!$A$9:$G$414,7,0)</f>
        <v>800</v>
      </c>
    </row>
    <row r="364" spans="1:7" s="8" customFormat="1" ht="12.75">
      <c r="A364" s="116" t="str">
        <f t="shared" si="18"/>
        <v>3342221999</v>
      </c>
      <c r="B364" s="39">
        <v>2</v>
      </c>
      <c r="C364" s="35">
        <v>3</v>
      </c>
      <c r="D364" s="35">
        <v>342</v>
      </c>
      <c r="E364" s="35">
        <v>221999</v>
      </c>
      <c r="F364" s="135" t="s">
        <v>221</v>
      </c>
      <c r="G364" s="111">
        <f>+VLOOKUP(A364,'Despeses ECONÒMICA'!$A$9:$G$414,7,0)</f>
        <v>2583.43</v>
      </c>
    </row>
    <row r="365" spans="1:7" s="8" customFormat="1" ht="12.75">
      <c r="A365" s="116" t="str">
        <f t="shared" si="18"/>
        <v>4342623001</v>
      </c>
      <c r="B365" s="39">
        <v>6</v>
      </c>
      <c r="C365" s="35">
        <f>+Inversions!B55</f>
        <v>4</v>
      </c>
      <c r="D365" s="35">
        <f>+Inversions!C55</f>
        <v>342</v>
      </c>
      <c r="E365" s="35">
        <f>+Inversions!D55</f>
        <v>623001</v>
      </c>
      <c r="F365" s="135" t="str">
        <f>+Inversions!E55</f>
        <v>ADEQUACIÓ IL·LUMINACIÓ DEL PAVELLÓ FASE 1</v>
      </c>
      <c r="G365" s="111">
        <f>+VLOOKUP(A365,'Despeses ECONÒMICA'!$A$9:$G$414,7,0)</f>
        <v>0</v>
      </c>
    </row>
    <row r="366" spans="1:7" s="8" customFormat="1" ht="12.75">
      <c r="A366" s="116" t="str">
        <f t="shared" si="18"/>
        <v>1342609011</v>
      </c>
      <c r="B366" s="39">
        <v>6</v>
      </c>
      <c r="C366" s="35">
        <f>+Inversions!B56</f>
        <v>1</v>
      </c>
      <c r="D366" s="35">
        <f>+Inversions!C56</f>
        <v>342</v>
      </c>
      <c r="E366" s="35">
        <f>+Inversions!D56</f>
        <v>609011</v>
      </c>
      <c r="F366" s="135" t="str">
        <f>+Inversions!E56</f>
        <v>CAMP DE FUTBOL</v>
      </c>
      <c r="G366" s="111">
        <f>+VLOOKUP(A366,'Despeses ECONÒMICA'!$A$9:$G$414,7,0)</f>
        <v>94484.14</v>
      </c>
    </row>
    <row r="367" spans="2:7" s="8" customFormat="1" ht="12.75">
      <c r="B367" s="2"/>
      <c r="C367" s="138"/>
      <c r="D367" s="139">
        <v>342</v>
      </c>
      <c r="E367" s="138"/>
      <c r="F367" s="140" t="s">
        <v>727</v>
      </c>
      <c r="G367" s="141">
        <f>+SUM(G354:G366)</f>
        <v>225660.86</v>
      </c>
    </row>
    <row r="368" spans="2:7" s="8" customFormat="1" ht="12.75">
      <c r="B368" s="2"/>
      <c r="C368" s="138"/>
      <c r="D368" s="139">
        <v>34</v>
      </c>
      <c r="E368" s="142"/>
      <c r="F368" s="22" t="s">
        <v>728</v>
      </c>
      <c r="G368" s="141">
        <f>+G367+G352+G344</f>
        <v>283587.8</v>
      </c>
    </row>
    <row r="369" spans="2:7" s="8" customFormat="1" ht="12.75">
      <c r="B369" s="2"/>
      <c r="C369" s="143"/>
      <c r="D369" s="144">
        <v>3</v>
      </c>
      <c r="E369" s="145"/>
      <c r="F369" s="146" t="s">
        <v>729</v>
      </c>
      <c r="G369" s="147">
        <f>+G368+G340+G285+G242</f>
        <v>1717128.64</v>
      </c>
    </row>
    <row r="370" spans="2:7" s="8" customFormat="1" ht="12.75">
      <c r="B370" s="2"/>
      <c r="C370" s="148"/>
      <c r="D370" s="149"/>
      <c r="E370" s="150"/>
      <c r="F370" s="23"/>
      <c r="G370" s="141"/>
    </row>
    <row r="371" spans="1:7" s="8" customFormat="1" ht="12.75">
      <c r="A371" s="116" t="str">
        <f>+CONCATENATE(C371,D371,E371)</f>
        <v>2430212026</v>
      </c>
      <c r="B371" s="39">
        <v>2</v>
      </c>
      <c r="C371" s="35">
        <v>2</v>
      </c>
      <c r="D371" s="35">
        <v>430</v>
      </c>
      <c r="E371" s="35">
        <v>212026</v>
      </c>
      <c r="F371" s="135" t="s">
        <v>62</v>
      </c>
      <c r="G371" s="111">
        <f>+VLOOKUP(A371,'Despeses ECONÒMICA'!$A$9:$G$414,7,0)</f>
        <v>15797</v>
      </c>
    </row>
    <row r="372" spans="1:7" s="8" customFormat="1" ht="12.75">
      <c r="A372" s="116" t="str">
        <f>+CONCATENATE(C372,D372,E372)</f>
        <v>2430226061</v>
      </c>
      <c r="B372" s="39">
        <v>2</v>
      </c>
      <c r="C372" s="35">
        <v>2</v>
      </c>
      <c r="D372" s="35">
        <v>430</v>
      </c>
      <c r="E372" s="35">
        <v>226061</v>
      </c>
      <c r="F372" s="135" t="s">
        <v>551</v>
      </c>
      <c r="G372" s="111">
        <f>+VLOOKUP(A372,'Despeses ECONÒMICA'!$A$9:$G$414,7,0)</f>
        <v>21000</v>
      </c>
    </row>
    <row r="373" spans="1:7" s="8" customFormat="1" ht="12.75">
      <c r="A373" s="116" t="str">
        <f>+CONCATENATE(C373,D373,E373)</f>
        <v>2430465006</v>
      </c>
      <c r="B373" s="39">
        <v>4</v>
      </c>
      <c r="C373" s="35">
        <v>2</v>
      </c>
      <c r="D373" s="35">
        <v>430</v>
      </c>
      <c r="E373" s="35">
        <v>465006</v>
      </c>
      <c r="F373" s="135" t="s">
        <v>204</v>
      </c>
      <c r="G373" s="111">
        <f>+VLOOKUP(A373,'Despeses ECONÒMICA'!$A$9:$G$414,7,0)</f>
        <v>810.76</v>
      </c>
    </row>
    <row r="374" spans="2:7" s="8" customFormat="1" ht="12.75">
      <c r="B374" s="2"/>
      <c r="C374" s="138"/>
      <c r="D374" s="139">
        <v>430</v>
      </c>
      <c r="E374" s="138"/>
      <c r="F374" s="140" t="s">
        <v>730</v>
      </c>
      <c r="G374" s="141">
        <f>+SUM(G371:G373)</f>
        <v>37607.76</v>
      </c>
    </row>
    <row r="375" spans="2:7" s="8" customFormat="1" ht="12.75">
      <c r="B375" s="2"/>
      <c r="C375" s="151"/>
      <c r="D375" s="152"/>
      <c r="E375" s="151"/>
      <c r="F375" s="153"/>
      <c r="G375" s="141"/>
    </row>
    <row r="376" spans="1:7" s="8" customFormat="1" ht="12.75">
      <c r="A376" s="116" t="str">
        <f>+CONCATENATE(C376,D376,E376)</f>
        <v>24312226062</v>
      </c>
      <c r="B376" s="39">
        <v>2</v>
      </c>
      <c r="C376" s="35">
        <v>2</v>
      </c>
      <c r="D376" s="35">
        <v>4312</v>
      </c>
      <c r="E376" s="35">
        <v>226062</v>
      </c>
      <c r="F376" s="135" t="s">
        <v>449</v>
      </c>
      <c r="G376" s="111">
        <f>+VLOOKUP(A376,'Despeses ECONÒMICA'!$A$9:$G$414,7,0)</f>
        <v>32000</v>
      </c>
    </row>
    <row r="377" spans="2:7" s="8" customFormat="1" ht="12.75">
      <c r="B377" s="2"/>
      <c r="C377" s="138"/>
      <c r="D377" s="139">
        <v>4312</v>
      </c>
      <c r="E377" s="138"/>
      <c r="F377" s="140" t="s">
        <v>733</v>
      </c>
      <c r="G377" s="141">
        <f>+G376</f>
        <v>32000</v>
      </c>
    </row>
    <row r="378" spans="2:7" s="8" customFormat="1" ht="12.75">
      <c r="B378" s="2"/>
      <c r="C378" s="138"/>
      <c r="D378" s="139">
        <v>431</v>
      </c>
      <c r="E378" s="138"/>
      <c r="F378" s="140" t="s">
        <v>731</v>
      </c>
      <c r="G378" s="141">
        <f>+G377</f>
        <v>32000</v>
      </c>
    </row>
    <row r="379" spans="2:7" s="8" customFormat="1" ht="12.75">
      <c r="B379" s="2"/>
      <c r="C379" s="138"/>
      <c r="D379" s="139">
        <v>43</v>
      </c>
      <c r="E379" s="142"/>
      <c r="F379" s="22" t="s">
        <v>732</v>
      </c>
      <c r="G379" s="141">
        <f>+G378+G374</f>
        <v>69607.76000000001</v>
      </c>
    </row>
    <row r="380" spans="1:7" s="8" customFormat="1" ht="12.75">
      <c r="A380" s="116"/>
      <c r="B380" s="39"/>
      <c r="C380" s="35"/>
      <c r="D380" s="35"/>
      <c r="E380" s="35"/>
      <c r="F380" s="135"/>
      <c r="G380" s="28"/>
    </row>
    <row r="381" spans="1:7" s="8" customFormat="1" ht="12.75">
      <c r="A381" s="116" t="str">
        <f>+CONCATENATE(C381,D381,E381)</f>
        <v>2440223002</v>
      </c>
      <c r="B381" s="39">
        <v>2</v>
      </c>
      <c r="C381" s="35">
        <v>2</v>
      </c>
      <c r="D381" s="35">
        <v>440</v>
      </c>
      <c r="E381" s="35">
        <v>223002</v>
      </c>
      <c r="F381" s="135" t="s">
        <v>512</v>
      </c>
      <c r="G381" s="111">
        <f>+VLOOKUP(A381,'Despeses ECONÒMICA'!$A$9:$G$414,7,0)</f>
        <v>5439.39</v>
      </c>
    </row>
    <row r="382" spans="2:7" s="8" customFormat="1" ht="12.75">
      <c r="B382" s="2"/>
      <c r="C382" s="138"/>
      <c r="D382" s="139">
        <v>440</v>
      </c>
      <c r="E382" s="138"/>
      <c r="F382" s="140" t="s">
        <v>734</v>
      </c>
      <c r="G382" s="141">
        <f>+G381</f>
        <v>5439.39</v>
      </c>
    </row>
    <row r="383" spans="2:7" s="8" customFormat="1" ht="12.75">
      <c r="B383" s="2"/>
      <c r="C383" s="151"/>
      <c r="D383" s="152"/>
      <c r="E383" s="151"/>
      <c r="F383" s="153"/>
      <c r="G383" s="141"/>
    </row>
    <row r="384" spans="1:7" s="8" customFormat="1" ht="12.75">
      <c r="A384" s="116" t="str">
        <f>+CONCATENATE(C384,D384,E384)</f>
        <v>34411466005</v>
      </c>
      <c r="B384" s="39">
        <v>4</v>
      </c>
      <c r="C384" s="35">
        <v>3</v>
      </c>
      <c r="D384" s="35">
        <v>4411</v>
      </c>
      <c r="E384" s="35">
        <v>466005</v>
      </c>
      <c r="F384" s="135" t="s">
        <v>541</v>
      </c>
      <c r="G384" s="111">
        <f>+VLOOKUP(A384,'Despeses ECONÒMICA'!$A$9:$G$414,7,0)</f>
        <v>1500</v>
      </c>
    </row>
    <row r="385" spans="2:7" s="8" customFormat="1" ht="12.75">
      <c r="B385" s="2"/>
      <c r="C385" s="138"/>
      <c r="D385" s="139">
        <v>4411</v>
      </c>
      <c r="E385" s="138"/>
      <c r="F385" s="140" t="s">
        <v>737</v>
      </c>
      <c r="G385" s="141">
        <f>+G384</f>
        <v>1500</v>
      </c>
    </row>
    <row r="386" spans="2:7" s="8" customFormat="1" ht="12.75">
      <c r="B386" s="2"/>
      <c r="C386" s="138"/>
      <c r="D386" s="139">
        <v>441</v>
      </c>
      <c r="E386" s="138"/>
      <c r="F386" s="140" t="s">
        <v>736</v>
      </c>
      <c r="G386" s="141">
        <f>+G385</f>
        <v>1500</v>
      </c>
    </row>
    <row r="387" spans="2:7" s="8" customFormat="1" ht="12.75">
      <c r="B387" s="2"/>
      <c r="C387" s="138"/>
      <c r="D387" s="139">
        <v>44</v>
      </c>
      <c r="E387" s="142"/>
      <c r="F387" s="22" t="s">
        <v>735</v>
      </c>
      <c r="G387" s="141">
        <f>+G386+G382</f>
        <v>6939.39</v>
      </c>
    </row>
    <row r="388" spans="2:7" s="8" customFormat="1" ht="12.75">
      <c r="B388" s="2"/>
      <c r="C388" s="151"/>
      <c r="D388" s="152"/>
      <c r="E388" s="150"/>
      <c r="F388" s="23"/>
      <c r="G388" s="141"/>
    </row>
    <row r="389" spans="1:7" s="8" customFormat="1" ht="12.75">
      <c r="A389" s="116" t="str">
        <f>+CONCATENATE(C389,D389,E389)</f>
        <v>5491222011</v>
      </c>
      <c r="B389" s="39">
        <v>2</v>
      </c>
      <c r="C389" s="35">
        <v>5</v>
      </c>
      <c r="D389" s="35">
        <v>491</v>
      </c>
      <c r="E389" s="35">
        <v>222011</v>
      </c>
      <c r="F389" s="135" t="s">
        <v>17</v>
      </c>
      <c r="G389" s="111">
        <f>+VLOOKUP(A389,'Despeses ECONÒMICA'!$A$9:$G$414,7,0)</f>
        <v>7800</v>
      </c>
    </row>
    <row r="390" spans="1:7" s="8" customFormat="1" ht="12.75">
      <c r="A390" s="116" t="str">
        <f>+CONCATENATE(C390,D390,E390)</f>
        <v>5491467004</v>
      </c>
      <c r="B390" s="39">
        <v>4</v>
      </c>
      <c r="C390" s="35">
        <v>5</v>
      </c>
      <c r="D390" s="35">
        <v>491</v>
      </c>
      <c r="E390" s="35">
        <v>467004</v>
      </c>
      <c r="F390" s="135" t="s">
        <v>415</v>
      </c>
      <c r="G390" s="111">
        <f>+VLOOKUP(A390,'Despeses ECONÒMICA'!$A$9:$G$414,7,0)</f>
        <v>795.83</v>
      </c>
    </row>
    <row r="391" spans="1:7" s="8" customFormat="1" ht="12.75">
      <c r="A391" s="116" t="str">
        <f>+CONCATENATE(C391,D391,E391)</f>
        <v>5491468000</v>
      </c>
      <c r="B391" s="39">
        <v>4</v>
      </c>
      <c r="C391" s="35">
        <v>5</v>
      </c>
      <c r="D391" s="35">
        <v>491</v>
      </c>
      <c r="E391" s="35">
        <v>468000</v>
      </c>
      <c r="F391" s="135" t="s">
        <v>81</v>
      </c>
      <c r="G391" s="111">
        <f>+VLOOKUP(A391,'Despeses ECONÒMICA'!$A$9:$G$414,7,0)</f>
        <v>58000</v>
      </c>
    </row>
    <row r="392" spans="1:7" s="8" customFormat="1" ht="12.75">
      <c r="A392" s="116" t="str">
        <f>+CONCATENATE(C392,D392,E392)</f>
        <v>5491468002</v>
      </c>
      <c r="B392" s="39">
        <v>4</v>
      </c>
      <c r="C392" s="35">
        <v>5</v>
      </c>
      <c r="D392" s="35">
        <v>491</v>
      </c>
      <c r="E392" s="35">
        <v>468002</v>
      </c>
      <c r="F392" s="135" t="s">
        <v>180</v>
      </c>
      <c r="G392" s="111">
        <f>+VLOOKUP(A392,'Despeses ECONÒMICA'!$A$9:$G$414,7,0)</f>
        <v>12000</v>
      </c>
    </row>
    <row r="393" spans="2:7" s="8" customFormat="1" ht="12.75">
      <c r="B393" s="2"/>
      <c r="C393" s="138"/>
      <c r="D393" s="139">
        <v>491</v>
      </c>
      <c r="E393" s="138"/>
      <c r="F393" s="140" t="s">
        <v>738</v>
      </c>
      <c r="G393" s="141">
        <f>+SUM(G389:G392)</f>
        <v>78595.83</v>
      </c>
    </row>
    <row r="394" spans="2:7" s="8" customFormat="1" ht="12.75">
      <c r="B394" s="2"/>
      <c r="C394" s="138"/>
      <c r="D394" s="139">
        <v>49</v>
      </c>
      <c r="E394" s="142"/>
      <c r="F394" s="22" t="s">
        <v>739</v>
      </c>
      <c r="G394" s="141">
        <f>+G393</f>
        <v>78595.83</v>
      </c>
    </row>
    <row r="395" spans="2:7" s="8" customFormat="1" ht="12.75">
      <c r="B395" s="2"/>
      <c r="C395" s="143"/>
      <c r="D395" s="144">
        <v>4</v>
      </c>
      <c r="E395" s="145"/>
      <c r="F395" s="146" t="s">
        <v>740</v>
      </c>
      <c r="G395" s="147">
        <f>+G394+G387+G379</f>
        <v>155142.98</v>
      </c>
    </row>
    <row r="396" spans="2:7" s="8" customFormat="1" ht="12.75">
      <c r="B396" s="2"/>
      <c r="C396" s="148"/>
      <c r="D396" s="149"/>
      <c r="E396" s="150"/>
      <c r="F396" s="23"/>
      <c r="G396" s="141"/>
    </row>
    <row r="397" spans="1:7" s="8" customFormat="1" ht="12.75">
      <c r="A397" s="116" t="str">
        <f>+CONCATENATE(C397,D397,E397)</f>
        <v>7912100000</v>
      </c>
      <c r="B397" s="113">
        <v>1</v>
      </c>
      <c r="C397" s="35">
        <v>7</v>
      </c>
      <c r="D397" s="35">
        <v>912</v>
      </c>
      <c r="E397" s="35">
        <v>100000</v>
      </c>
      <c r="F397" s="135" t="s">
        <v>336</v>
      </c>
      <c r="G397" s="111">
        <f>+VLOOKUP(A397,'Despeses ECONÒMICA'!$A$9:$G$414,7,0)</f>
        <v>77199.18</v>
      </c>
    </row>
    <row r="398" spans="1:7" s="8" customFormat="1" ht="12.75">
      <c r="A398" s="116" t="str">
        <f>+CONCATENATE(C398,D398,E398)</f>
        <v>7912160000</v>
      </c>
      <c r="B398" s="113">
        <v>1</v>
      </c>
      <c r="C398" s="35">
        <v>7</v>
      </c>
      <c r="D398" s="35">
        <v>912</v>
      </c>
      <c r="E398" s="35">
        <v>160000</v>
      </c>
      <c r="F398" s="135" t="s">
        <v>374</v>
      </c>
      <c r="G398" s="111">
        <f>+VLOOKUP(A398,'Despeses ECONÒMICA'!$A$9:$G$414,7,0)</f>
        <v>26370.36</v>
      </c>
    </row>
    <row r="399" spans="1:7" s="8" customFormat="1" ht="12.75">
      <c r="A399" s="116" t="str">
        <f>+CONCATENATE(C399,D399,E399)</f>
        <v>1912226010</v>
      </c>
      <c r="B399" s="39">
        <v>2</v>
      </c>
      <c r="C399" s="35">
        <v>1</v>
      </c>
      <c r="D399" s="35">
        <v>912</v>
      </c>
      <c r="E399" s="35">
        <v>226010</v>
      </c>
      <c r="F399" s="135" t="s">
        <v>444</v>
      </c>
      <c r="G399" s="111">
        <f>+VLOOKUP(A399,'Despeses ECONÒMICA'!$A$9:$G$414,7,0)</f>
        <v>10000</v>
      </c>
    </row>
    <row r="400" spans="1:7" s="8" customFormat="1" ht="12.75">
      <c r="A400" s="116" t="str">
        <f>+CONCATENATE(C400,D400,E400)</f>
        <v>1912226999</v>
      </c>
      <c r="B400" s="39">
        <v>2</v>
      </c>
      <c r="C400" s="35">
        <v>1</v>
      </c>
      <c r="D400" s="35">
        <v>912</v>
      </c>
      <c r="E400" s="35">
        <v>226999</v>
      </c>
      <c r="F400" s="135" t="s">
        <v>225</v>
      </c>
      <c r="G400" s="111">
        <f>+VLOOKUP(A400,'Despeses ECONÒMICA'!$A$9:$G$414,7,0)</f>
        <v>2875</v>
      </c>
    </row>
    <row r="401" spans="1:7" s="8" customFormat="1" ht="12.75">
      <c r="A401" s="116" t="str">
        <f>+CONCATENATE(C401,D401,E401)</f>
        <v>7912480100</v>
      </c>
      <c r="B401" s="39">
        <v>4</v>
      </c>
      <c r="C401" s="35">
        <v>7</v>
      </c>
      <c r="D401" s="35">
        <v>912</v>
      </c>
      <c r="E401" s="35">
        <v>480100</v>
      </c>
      <c r="F401" s="135" t="s">
        <v>527</v>
      </c>
      <c r="G401" s="111">
        <f>+VLOOKUP(A401,'Despeses ECONÒMICA'!$A$9:$G$414,7,0)</f>
        <v>21600</v>
      </c>
    </row>
    <row r="402" spans="2:7" s="8" customFormat="1" ht="12.75">
      <c r="B402" s="2"/>
      <c r="C402" s="138"/>
      <c r="D402" s="139">
        <v>912</v>
      </c>
      <c r="E402" s="138"/>
      <c r="F402" s="140" t="s">
        <v>741</v>
      </c>
      <c r="G402" s="141">
        <f>+SUM(G397:G401)</f>
        <v>138044.53999999998</v>
      </c>
    </row>
    <row r="403" spans="2:7" s="8" customFormat="1" ht="12.75">
      <c r="B403" s="2"/>
      <c r="C403" s="138"/>
      <c r="D403" s="139">
        <v>91</v>
      </c>
      <c r="E403" s="142"/>
      <c r="F403" s="22" t="s">
        <v>742</v>
      </c>
      <c r="G403" s="141">
        <f>+G402</f>
        <v>138044.53999999998</v>
      </c>
    </row>
    <row r="404" spans="2:7" s="8" customFormat="1" ht="12.75">
      <c r="B404" s="2"/>
      <c r="C404" s="151"/>
      <c r="D404" s="152"/>
      <c r="E404" s="150"/>
      <c r="F404" s="23"/>
      <c r="G404" s="141"/>
    </row>
    <row r="405" spans="1:7" s="8" customFormat="1" ht="12.75">
      <c r="A405" s="116" t="str">
        <f aca="true" t="shared" si="19" ref="A405:A436">+CONCATENATE(C405,D405,E405)</f>
        <v>7920120000</v>
      </c>
      <c r="B405" s="113">
        <v>1</v>
      </c>
      <c r="C405" s="35">
        <v>7</v>
      </c>
      <c r="D405" s="35">
        <v>920</v>
      </c>
      <c r="E405" s="35">
        <v>120000</v>
      </c>
      <c r="F405" s="135" t="s">
        <v>337</v>
      </c>
      <c r="G405" s="111">
        <f>+VLOOKUP(A405,'Despeses ECONÒMICA'!$A$9:$G$414,7,0)</f>
        <v>55315.96</v>
      </c>
    </row>
    <row r="406" spans="1:7" s="8" customFormat="1" ht="12.75">
      <c r="A406" s="116" t="str">
        <f t="shared" si="19"/>
        <v>7920120010</v>
      </c>
      <c r="B406" s="113">
        <v>1</v>
      </c>
      <c r="C406" s="35">
        <v>7</v>
      </c>
      <c r="D406" s="35">
        <v>920</v>
      </c>
      <c r="E406" s="35">
        <v>120010</v>
      </c>
      <c r="F406" s="135" t="s">
        <v>338</v>
      </c>
      <c r="G406" s="111">
        <f>+VLOOKUP(A406,'Despeses ECONÒMICA'!$A$9:$G$414,7,0)</f>
        <v>0</v>
      </c>
    </row>
    <row r="407" spans="1:7" s="8" customFormat="1" ht="12.75">
      <c r="A407" s="116" t="str">
        <f t="shared" si="19"/>
        <v>7920120030</v>
      </c>
      <c r="B407" s="113">
        <v>1</v>
      </c>
      <c r="C407" s="35">
        <v>7</v>
      </c>
      <c r="D407" s="35">
        <v>920</v>
      </c>
      <c r="E407" s="35">
        <v>120030</v>
      </c>
      <c r="F407" s="135" t="s">
        <v>339</v>
      </c>
      <c r="G407" s="111">
        <f>+VLOOKUP(A407,'Despeses ECONÒMICA'!$A$9:$G$414,7,0)</f>
        <v>62008.88</v>
      </c>
    </row>
    <row r="408" spans="1:7" s="8" customFormat="1" ht="12.75">
      <c r="A408" s="116" t="str">
        <f t="shared" si="19"/>
        <v>7920130000</v>
      </c>
      <c r="B408" s="113">
        <v>1</v>
      </c>
      <c r="C408" s="35">
        <v>7</v>
      </c>
      <c r="D408" s="35">
        <v>920</v>
      </c>
      <c r="E408" s="35">
        <v>130000</v>
      </c>
      <c r="F408" s="135" t="s">
        <v>340</v>
      </c>
      <c r="G408" s="111">
        <f>+VLOOKUP(A408,'Despeses ECONÒMICA'!$A$9:$G$414,7,0)</f>
        <v>15402.13</v>
      </c>
    </row>
    <row r="409" spans="1:7" s="8" customFormat="1" ht="12.75">
      <c r="A409" s="116" t="str">
        <f t="shared" si="19"/>
        <v>7920121000</v>
      </c>
      <c r="B409" s="113">
        <v>1</v>
      </c>
      <c r="C409" s="35">
        <v>7</v>
      </c>
      <c r="D409" s="35">
        <v>920</v>
      </c>
      <c r="E409" s="35">
        <v>121000</v>
      </c>
      <c r="F409" s="135" t="s">
        <v>346</v>
      </c>
      <c r="G409" s="111">
        <f>+VLOOKUP(A409,'Despeses ECONÒMICA'!$A$9:$G$414,7,0)</f>
        <v>46417.84</v>
      </c>
    </row>
    <row r="410" spans="1:7" s="8" customFormat="1" ht="12.75">
      <c r="A410" s="116" t="str">
        <f t="shared" si="19"/>
        <v>7920121010</v>
      </c>
      <c r="B410" s="113">
        <v>1</v>
      </c>
      <c r="C410" s="35">
        <v>7</v>
      </c>
      <c r="D410" s="35">
        <v>920</v>
      </c>
      <c r="E410" s="35">
        <v>121010</v>
      </c>
      <c r="F410" s="135" t="s">
        <v>349</v>
      </c>
      <c r="G410" s="111">
        <f>+VLOOKUP(A410,'Despeses ECONÒMICA'!$A$9:$G$414,7,0)</f>
        <v>96163.48</v>
      </c>
    </row>
    <row r="411" spans="1:7" s="8" customFormat="1" ht="12.75">
      <c r="A411" s="116" t="str">
        <f t="shared" si="19"/>
        <v>7920130020</v>
      </c>
      <c r="B411" s="113">
        <v>1</v>
      </c>
      <c r="C411" s="35">
        <v>7</v>
      </c>
      <c r="D411" s="35">
        <v>920</v>
      </c>
      <c r="E411" s="35">
        <v>130020</v>
      </c>
      <c r="F411" s="135" t="s">
        <v>356</v>
      </c>
      <c r="G411" s="111">
        <f>+VLOOKUP(A411,'Despeses ECONÒMICA'!$A$9:$G$414,7,0)</f>
        <v>374.78</v>
      </c>
    </row>
    <row r="412" spans="1:7" s="8" customFormat="1" ht="12.75">
      <c r="A412" s="116" t="str">
        <f t="shared" si="19"/>
        <v>7920121030</v>
      </c>
      <c r="B412" s="113">
        <v>1</v>
      </c>
      <c r="C412" s="35">
        <v>7</v>
      </c>
      <c r="D412" s="35">
        <v>920</v>
      </c>
      <c r="E412" s="35">
        <v>121030</v>
      </c>
      <c r="F412" s="135" t="s">
        <v>192</v>
      </c>
      <c r="G412" s="111">
        <f>+VLOOKUP(A412,'Despeses ECONÒMICA'!$A$9:$G$414,7,0)</f>
        <v>2100</v>
      </c>
    </row>
    <row r="413" spans="1:7" s="8" customFormat="1" ht="12.75">
      <c r="A413" s="116" t="str">
        <f t="shared" si="19"/>
        <v>7920160000</v>
      </c>
      <c r="B413" s="113">
        <v>1</v>
      </c>
      <c r="C413" s="35">
        <v>7</v>
      </c>
      <c r="D413" s="35">
        <v>920</v>
      </c>
      <c r="E413" s="35">
        <v>160000</v>
      </c>
      <c r="F413" s="135" t="s">
        <v>375</v>
      </c>
      <c r="G413" s="111">
        <f>+VLOOKUP(A413,'Despeses ECONÒMICA'!$A$9:$G$414,7,0)</f>
        <v>82860.36</v>
      </c>
    </row>
    <row r="414" spans="1:7" s="8" customFormat="1" ht="12.75">
      <c r="A414" s="116" t="str">
        <f t="shared" si="19"/>
        <v>7920143001</v>
      </c>
      <c r="B414" s="113">
        <v>1</v>
      </c>
      <c r="C414" s="35">
        <v>7</v>
      </c>
      <c r="D414" s="35">
        <v>920</v>
      </c>
      <c r="E414" s="35">
        <v>143001</v>
      </c>
      <c r="F414" s="135" t="s">
        <v>199</v>
      </c>
      <c r="G414" s="111">
        <f>+VLOOKUP(A414,'Despeses ECONÒMICA'!$A$9:$G$414,7,0)</f>
        <v>4800</v>
      </c>
    </row>
    <row r="415" spans="1:7" s="8" customFormat="1" ht="12.75">
      <c r="A415" s="116" t="str">
        <f t="shared" si="19"/>
        <v>7920162090</v>
      </c>
      <c r="B415" s="113">
        <v>1</v>
      </c>
      <c r="C415" s="35">
        <v>7</v>
      </c>
      <c r="D415" s="35">
        <v>920</v>
      </c>
      <c r="E415" s="35">
        <v>162090</v>
      </c>
      <c r="F415" s="135" t="s">
        <v>377</v>
      </c>
      <c r="G415" s="111">
        <f>+VLOOKUP(A415,'Despeses ECONÒMICA'!$A$9:$G$414,7,0)</f>
        <v>3200</v>
      </c>
    </row>
    <row r="416" spans="1:7" s="8" customFormat="1" ht="12.75">
      <c r="A416" s="116" t="str">
        <f t="shared" si="19"/>
        <v>7920161080</v>
      </c>
      <c r="B416" s="113">
        <v>1</v>
      </c>
      <c r="C416" s="35">
        <v>7</v>
      </c>
      <c r="D416" s="35">
        <v>920</v>
      </c>
      <c r="E416" s="35">
        <v>161080</v>
      </c>
      <c r="F416" s="135" t="s">
        <v>378</v>
      </c>
      <c r="G416" s="111">
        <f>+VLOOKUP(A416,'Despeses ECONÒMICA'!$A$9:$G$414,7,0)</f>
        <v>0</v>
      </c>
    </row>
    <row r="417" spans="1:7" s="8" customFormat="1" ht="12.75">
      <c r="A417" s="116" t="str">
        <f t="shared" si="19"/>
        <v>7920162050</v>
      </c>
      <c r="B417" s="113">
        <v>1</v>
      </c>
      <c r="C417" s="35">
        <v>7</v>
      </c>
      <c r="D417" s="35">
        <v>920</v>
      </c>
      <c r="E417" s="35">
        <v>162050</v>
      </c>
      <c r="F417" s="135" t="s">
        <v>379</v>
      </c>
      <c r="G417" s="111">
        <f>+VLOOKUP(A417,'Despeses ECONÒMICA'!$A$9:$G$414,7,0)</f>
        <v>600</v>
      </c>
    </row>
    <row r="418" spans="1:7" s="8" customFormat="1" ht="12.75">
      <c r="A418" s="116" t="str">
        <f t="shared" si="19"/>
        <v>7920162000</v>
      </c>
      <c r="B418" s="113">
        <v>1</v>
      </c>
      <c r="C418" s="35">
        <v>7</v>
      </c>
      <c r="D418" s="35">
        <v>920</v>
      </c>
      <c r="E418" s="35">
        <v>162000</v>
      </c>
      <c r="F418" s="135" t="s">
        <v>380</v>
      </c>
      <c r="G418" s="111">
        <f>+VLOOKUP(A418,'Despeses ECONÒMICA'!$A$9:$G$414,7,0)</f>
        <v>3000</v>
      </c>
    </row>
    <row r="419" spans="1:7" s="8" customFormat="1" ht="12.75">
      <c r="A419" s="116" t="str">
        <f t="shared" si="19"/>
        <v>7920160090</v>
      </c>
      <c r="B419" s="113">
        <v>1</v>
      </c>
      <c r="C419" s="35">
        <v>7</v>
      </c>
      <c r="D419" s="35">
        <v>920</v>
      </c>
      <c r="E419" s="35">
        <v>160090</v>
      </c>
      <c r="F419" s="135" t="s">
        <v>381</v>
      </c>
      <c r="G419" s="111">
        <f>+VLOOKUP(A419,'Despeses ECONÒMICA'!$A$9:$G$414,7,0)</f>
        <v>5600</v>
      </c>
    </row>
    <row r="420" spans="1:7" s="8" customFormat="1" ht="12.75">
      <c r="A420" s="116" t="str">
        <f t="shared" si="19"/>
        <v>7920151000</v>
      </c>
      <c r="B420" s="113">
        <v>1</v>
      </c>
      <c r="C420" s="35">
        <v>7</v>
      </c>
      <c r="D420" s="35">
        <v>920</v>
      </c>
      <c r="E420" s="35">
        <v>151000</v>
      </c>
      <c r="F420" s="135" t="s">
        <v>194</v>
      </c>
      <c r="G420" s="111">
        <f>+VLOOKUP(A420,'Despeses ECONÒMICA'!$A$9:$G$414,7,0)</f>
        <v>5000</v>
      </c>
    </row>
    <row r="421" spans="1:7" s="8" customFormat="1" ht="12.75">
      <c r="A421" s="116" t="str">
        <f t="shared" si="19"/>
        <v>7920151001</v>
      </c>
      <c r="B421" s="113">
        <v>1</v>
      </c>
      <c r="C421" s="35">
        <v>7</v>
      </c>
      <c r="D421" s="35">
        <v>920</v>
      </c>
      <c r="E421" s="35">
        <v>151001</v>
      </c>
      <c r="F421" s="135" t="s">
        <v>193</v>
      </c>
      <c r="G421" s="111">
        <f>+VLOOKUP(A421,'Despeses ECONÒMICA'!$A$9:$G$414,7,0)</f>
        <v>1050</v>
      </c>
    </row>
    <row r="422" spans="1:7" s="8" customFormat="1" ht="12.75">
      <c r="A422" s="116" t="str">
        <f t="shared" si="19"/>
        <v>7920162051</v>
      </c>
      <c r="B422" s="113">
        <v>1</v>
      </c>
      <c r="C422" s="35">
        <v>7</v>
      </c>
      <c r="D422" s="35">
        <v>920</v>
      </c>
      <c r="E422" s="35">
        <v>162051</v>
      </c>
      <c r="F422" s="135" t="s">
        <v>382</v>
      </c>
      <c r="G422" s="111">
        <f>+VLOOKUP(A422,'Despeses ECONÒMICA'!$A$9:$G$414,7,0)</f>
        <v>4800</v>
      </c>
    </row>
    <row r="423" spans="1:7" s="8" customFormat="1" ht="12.75">
      <c r="A423" s="116" t="str">
        <f t="shared" si="19"/>
        <v>7920130010</v>
      </c>
      <c r="B423" s="113">
        <v>1</v>
      </c>
      <c r="C423" s="35">
        <v>7</v>
      </c>
      <c r="D423" s="35">
        <v>920</v>
      </c>
      <c r="E423" s="35">
        <v>130010</v>
      </c>
      <c r="F423" s="135" t="s">
        <v>385</v>
      </c>
      <c r="G423" s="111">
        <f>+VLOOKUP(A423,'Despeses ECONÒMICA'!$A$9:$G$414,7,0)</f>
        <v>3448</v>
      </c>
    </row>
    <row r="424" spans="1:7" s="8" customFormat="1" ht="12.75">
      <c r="A424" s="116" t="str">
        <f t="shared" si="19"/>
        <v>7920143000</v>
      </c>
      <c r="B424" s="113">
        <v>1</v>
      </c>
      <c r="C424" s="35">
        <v>7</v>
      </c>
      <c r="D424" s="35">
        <v>920</v>
      </c>
      <c r="E424" s="35">
        <v>143000</v>
      </c>
      <c r="F424" s="135" t="s">
        <v>53</v>
      </c>
      <c r="G424" s="111">
        <f>+VLOOKUP(A424,'Despeses ECONÒMICA'!$A$9:$G$414,7,0)</f>
        <v>97418.56</v>
      </c>
    </row>
    <row r="425" spans="1:7" s="8" customFormat="1" ht="12.75">
      <c r="A425" s="116" t="str">
        <f t="shared" si="19"/>
        <v>7920162091</v>
      </c>
      <c r="B425" s="113">
        <v>1</v>
      </c>
      <c r="C425" s="35">
        <v>7</v>
      </c>
      <c r="D425" s="35">
        <v>920</v>
      </c>
      <c r="E425" s="35">
        <v>162091</v>
      </c>
      <c r="F425" s="135" t="s">
        <v>54</v>
      </c>
      <c r="G425" s="111">
        <f>+VLOOKUP(A425,'Despeses ECONÒMICA'!$A$9:$G$414,7,0)</f>
        <v>1200</v>
      </c>
    </row>
    <row r="426" spans="1:7" s="8" customFormat="1" ht="12.75">
      <c r="A426" s="116" t="str">
        <f t="shared" si="19"/>
        <v>7920121031</v>
      </c>
      <c r="B426" s="113">
        <v>1</v>
      </c>
      <c r="C426" s="35">
        <v>7</v>
      </c>
      <c r="D426" s="35">
        <v>920</v>
      </c>
      <c r="E426" s="35">
        <v>121031</v>
      </c>
      <c r="F426" s="135" t="s">
        <v>386</v>
      </c>
      <c r="G426" s="111">
        <f>+VLOOKUP(A426,'Despeses ECONÒMICA'!$A$9:$G$414,7,0)</f>
        <v>1</v>
      </c>
    </row>
    <row r="427" spans="1:7" s="8" customFormat="1" ht="12.75">
      <c r="A427" s="116" t="str">
        <f t="shared" si="19"/>
        <v>7920202000</v>
      </c>
      <c r="B427" s="39">
        <v>2</v>
      </c>
      <c r="C427" s="35">
        <v>7</v>
      </c>
      <c r="D427" s="35">
        <v>920</v>
      </c>
      <c r="E427" s="35">
        <v>202000</v>
      </c>
      <c r="F427" s="135" t="s">
        <v>55</v>
      </c>
      <c r="G427" s="111">
        <f>+VLOOKUP(A427,'Despeses ECONÒMICA'!$A$9:$G$414,7,0)</f>
        <v>7733.04</v>
      </c>
    </row>
    <row r="428" spans="1:7" s="8" customFormat="1" ht="12.75">
      <c r="A428" s="116" t="str">
        <f t="shared" si="19"/>
        <v>7920202001</v>
      </c>
      <c r="B428" s="39">
        <v>2</v>
      </c>
      <c r="C428" s="35">
        <v>7</v>
      </c>
      <c r="D428" s="35">
        <v>920</v>
      </c>
      <c r="E428" s="35">
        <v>202001</v>
      </c>
      <c r="F428" s="135" t="s">
        <v>56</v>
      </c>
      <c r="G428" s="111">
        <f>+VLOOKUP(A428,'Despeses ECONÒMICA'!$A$9:$G$414,7,0)</f>
        <v>3087.96</v>
      </c>
    </row>
    <row r="429" spans="1:7" s="8" customFormat="1" ht="12.75">
      <c r="A429" s="116" t="str">
        <f t="shared" si="19"/>
        <v>7920202002</v>
      </c>
      <c r="B429" s="39">
        <v>2</v>
      </c>
      <c r="C429" s="35">
        <v>7</v>
      </c>
      <c r="D429" s="35">
        <v>920</v>
      </c>
      <c r="E429" s="35">
        <v>202002</v>
      </c>
      <c r="F429" s="135" t="s">
        <v>57</v>
      </c>
      <c r="G429" s="111">
        <f>+VLOOKUP(A429,'Despeses ECONÒMICA'!$A$9:$G$414,7,0)</f>
        <v>3342.79</v>
      </c>
    </row>
    <row r="430" spans="1:7" s="8" customFormat="1" ht="12.75">
      <c r="A430" s="116" t="str">
        <f t="shared" si="19"/>
        <v>7920202003</v>
      </c>
      <c r="B430" s="39">
        <v>2</v>
      </c>
      <c r="C430" s="35">
        <v>7</v>
      </c>
      <c r="D430" s="35">
        <v>920</v>
      </c>
      <c r="E430" s="35">
        <v>202003</v>
      </c>
      <c r="F430" s="135" t="s">
        <v>513</v>
      </c>
      <c r="G430" s="111">
        <f>+VLOOKUP(A430,'Despeses ECONÒMICA'!$A$9:$G$414,7,0)</f>
        <v>17237.16</v>
      </c>
    </row>
    <row r="431" spans="1:7" s="8" customFormat="1" ht="12.75">
      <c r="A431" s="116" t="str">
        <f t="shared" si="19"/>
        <v>7920202004</v>
      </c>
      <c r="B431" s="39">
        <v>2</v>
      </c>
      <c r="C431" s="35">
        <v>7</v>
      </c>
      <c r="D431" s="35">
        <v>920</v>
      </c>
      <c r="E431" s="35">
        <v>202004</v>
      </c>
      <c r="F431" s="135" t="s">
        <v>441</v>
      </c>
      <c r="G431" s="111">
        <f>+VLOOKUP(A431,'Despeses ECONÒMICA'!$A$9:$G$414,7,0)</f>
        <v>6830</v>
      </c>
    </row>
    <row r="432" spans="1:7" s="8" customFormat="1" ht="12.75">
      <c r="A432" s="116" t="str">
        <f t="shared" si="19"/>
        <v>7920202005</v>
      </c>
      <c r="B432" s="39">
        <v>2</v>
      </c>
      <c r="C432" s="35">
        <v>7</v>
      </c>
      <c r="D432" s="35">
        <v>920</v>
      </c>
      <c r="E432" s="35">
        <v>202005</v>
      </c>
      <c r="F432" s="135" t="s">
        <v>442</v>
      </c>
      <c r="G432" s="111">
        <f>+VLOOKUP(A432,'Despeses ECONÒMICA'!$A$9:$G$414,7,0)</f>
        <v>6201.94</v>
      </c>
    </row>
    <row r="433" spans="1:7" s="8" customFormat="1" ht="12.75">
      <c r="A433" s="116" t="str">
        <f t="shared" si="19"/>
        <v>7920202006</v>
      </c>
      <c r="B433" s="39">
        <v>2</v>
      </c>
      <c r="C433" s="35">
        <v>7</v>
      </c>
      <c r="D433" s="35">
        <v>920</v>
      </c>
      <c r="E433" s="35">
        <v>202006</v>
      </c>
      <c r="F433" s="135" t="s">
        <v>498</v>
      </c>
      <c r="G433" s="111">
        <f>+VLOOKUP(A433,'Despeses ECONÒMICA'!$A$9:$G$414,7,0)</f>
        <v>1400</v>
      </c>
    </row>
    <row r="434" spans="1:7" s="8" customFormat="1" ht="12.75">
      <c r="A434" s="116" t="str">
        <f t="shared" si="19"/>
        <v>7920202999</v>
      </c>
      <c r="B434" s="39">
        <v>2</v>
      </c>
      <c r="C434" s="35">
        <v>7</v>
      </c>
      <c r="D434" s="35">
        <v>920</v>
      </c>
      <c r="E434" s="35">
        <v>202999</v>
      </c>
      <c r="F434" s="135" t="s">
        <v>213</v>
      </c>
      <c r="G434" s="111">
        <f>+VLOOKUP(A434,'Despeses ECONÒMICA'!$A$9:$G$414,7,0)</f>
        <v>2325.68</v>
      </c>
    </row>
    <row r="435" spans="1:7" s="8" customFormat="1" ht="12.75">
      <c r="A435" s="116" t="str">
        <f t="shared" si="19"/>
        <v>1920203001</v>
      </c>
      <c r="B435" s="39">
        <v>2</v>
      </c>
      <c r="C435" s="35">
        <v>1</v>
      </c>
      <c r="D435" s="35">
        <v>920</v>
      </c>
      <c r="E435" s="35">
        <v>203001</v>
      </c>
      <c r="F435" s="135" t="s">
        <v>11</v>
      </c>
      <c r="G435" s="111">
        <f>+VLOOKUP(A435,'Despeses ECONÒMICA'!$A$9:$G$414,7,0)</f>
        <v>2096.6</v>
      </c>
    </row>
    <row r="436" spans="1:7" s="8" customFormat="1" ht="12.75">
      <c r="A436" s="116" t="str">
        <f t="shared" si="19"/>
        <v>3920212000</v>
      </c>
      <c r="B436" s="39">
        <v>2</v>
      </c>
      <c r="C436" s="35">
        <v>3</v>
      </c>
      <c r="D436" s="35">
        <v>920</v>
      </c>
      <c r="E436" s="35">
        <v>212000</v>
      </c>
      <c r="F436" s="135" t="s">
        <v>514</v>
      </c>
      <c r="G436" s="111">
        <f>+VLOOKUP(A436,'Despeses ECONÒMICA'!$A$9:$G$414,7,0)</f>
        <v>6946.51</v>
      </c>
    </row>
    <row r="437" spans="1:7" s="8" customFormat="1" ht="12.75">
      <c r="A437" s="116" t="str">
        <f aca="true" t="shared" si="20" ref="A437:A469">+CONCATENATE(C437,D437,E437)</f>
        <v>3920212028</v>
      </c>
      <c r="B437" s="39">
        <v>2</v>
      </c>
      <c r="C437" s="35">
        <v>3</v>
      </c>
      <c r="D437" s="35">
        <v>920</v>
      </c>
      <c r="E437" s="35">
        <v>212028</v>
      </c>
      <c r="F437" s="135" t="s">
        <v>182</v>
      </c>
      <c r="G437" s="111">
        <f>+VLOOKUP(A437,'Despeses ECONÒMICA'!$A$9:$G$414,7,0)</f>
        <v>10200</v>
      </c>
    </row>
    <row r="438" spans="1:7" s="8" customFormat="1" ht="12.75">
      <c r="A438" s="116" t="str">
        <f t="shared" si="20"/>
        <v>7920212029</v>
      </c>
      <c r="B438" s="39">
        <v>2</v>
      </c>
      <c r="C438" s="35">
        <v>7</v>
      </c>
      <c r="D438" s="35">
        <v>920</v>
      </c>
      <c r="E438" s="35">
        <v>212029</v>
      </c>
      <c r="F438" s="135" t="s">
        <v>185</v>
      </c>
      <c r="G438" s="111">
        <f>+VLOOKUP(A438,'Despeses ECONÒMICA'!$A$9:$G$414,7,0)</f>
        <v>11900.4</v>
      </c>
    </row>
    <row r="439" spans="1:7" s="8" customFormat="1" ht="12.75">
      <c r="A439" s="116" t="str">
        <f t="shared" si="20"/>
        <v>3920212031</v>
      </c>
      <c r="B439" s="39">
        <v>2</v>
      </c>
      <c r="C439" s="35">
        <v>3</v>
      </c>
      <c r="D439" s="35">
        <v>920</v>
      </c>
      <c r="E439" s="35">
        <v>212031</v>
      </c>
      <c r="F439" s="135" t="s">
        <v>496</v>
      </c>
      <c r="G439" s="111">
        <f>+VLOOKUP(A439,'Despeses ECONÒMICA'!$A$9:$G$414,7,0)</f>
        <v>3000</v>
      </c>
    </row>
    <row r="440" spans="1:7" s="8" customFormat="1" ht="12.75">
      <c r="A440" s="116" t="str">
        <f t="shared" si="20"/>
        <v>1920220000</v>
      </c>
      <c r="B440" s="39">
        <v>2</v>
      </c>
      <c r="C440" s="35">
        <v>1</v>
      </c>
      <c r="D440" s="35">
        <v>920</v>
      </c>
      <c r="E440" s="35">
        <v>220000</v>
      </c>
      <c r="F440" s="135" t="s">
        <v>445</v>
      </c>
      <c r="G440" s="111">
        <f>+VLOOKUP(A440,'Despeses ECONÒMICA'!$A$9:$G$414,7,0)</f>
        <v>8895.96</v>
      </c>
    </row>
    <row r="441" spans="1:7" s="8" customFormat="1" ht="12.75">
      <c r="A441" s="116" t="str">
        <f t="shared" si="20"/>
        <v>1920220003</v>
      </c>
      <c r="B441" s="39">
        <v>2</v>
      </c>
      <c r="C441" s="35">
        <v>1</v>
      </c>
      <c r="D441" s="35">
        <v>920</v>
      </c>
      <c r="E441" s="35">
        <v>220003</v>
      </c>
      <c r="F441" s="135" t="s">
        <v>205</v>
      </c>
      <c r="G441" s="111">
        <f>+VLOOKUP(A441,'Despeses ECONÒMICA'!$A$9:$G$414,7,0)</f>
        <v>4000</v>
      </c>
    </row>
    <row r="442" spans="1:7" s="8" customFormat="1" ht="12.75">
      <c r="A442" s="116" t="str">
        <f t="shared" si="20"/>
        <v>1920220001</v>
      </c>
      <c r="B442" s="39">
        <v>2</v>
      </c>
      <c r="C442" s="35">
        <v>1</v>
      </c>
      <c r="D442" s="35">
        <v>920</v>
      </c>
      <c r="E442" s="35">
        <v>220001</v>
      </c>
      <c r="F442" s="135" t="s">
        <v>446</v>
      </c>
      <c r="G442" s="111">
        <f>+VLOOKUP(A442,'Despeses ECONÒMICA'!$A$9:$G$414,7,0)</f>
        <v>620</v>
      </c>
    </row>
    <row r="443" spans="1:7" s="8" customFormat="1" ht="12.75">
      <c r="A443" s="116" t="str">
        <f t="shared" si="20"/>
        <v>1920220010</v>
      </c>
      <c r="B443" s="39">
        <v>2</v>
      </c>
      <c r="C443" s="35">
        <v>1</v>
      </c>
      <c r="D443" s="35">
        <v>920</v>
      </c>
      <c r="E443" s="35">
        <v>220010</v>
      </c>
      <c r="F443" s="135" t="s">
        <v>562</v>
      </c>
      <c r="G443" s="111">
        <f>+VLOOKUP(A443,'Despeses ECONÒMICA'!$A$9:$G$414,7,0)</f>
        <v>5000</v>
      </c>
    </row>
    <row r="444" spans="1:7" s="8" customFormat="1" ht="12.75">
      <c r="A444" s="116" t="str">
        <f t="shared" si="20"/>
        <v>7920220999</v>
      </c>
      <c r="B444" s="39">
        <v>2</v>
      </c>
      <c r="C444" s="35">
        <v>7</v>
      </c>
      <c r="D444" s="35">
        <v>920</v>
      </c>
      <c r="E444" s="35">
        <v>220999</v>
      </c>
      <c r="F444" s="135" t="s">
        <v>14</v>
      </c>
      <c r="G444" s="111">
        <f>+VLOOKUP(A444,'Despeses ECONÒMICA'!$A$9:$G$414,7,0)</f>
        <v>742.58</v>
      </c>
    </row>
    <row r="445" spans="1:7" s="8" customFormat="1" ht="12.75">
      <c r="A445" s="116" t="str">
        <f t="shared" si="20"/>
        <v>3920221002</v>
      </c>
      <c r="B445" s="39">
        <v>2</v>
      </c>
      <c r="C445" s="35">
        <v>3</v>
      </c>
      <c r="D445" s="35">
        <v>920</v>
      </c>
      <c r="E445" s="35">
        <v>221002</v>
      </c>
      <c r="F445" s="135" t="s">
        <v>515</v>
      </c>
      <c r="G445" s="111">
        <f>+VLOOKUP(A445,'Despeses ECONÒMICA'!$A$9:$G$414,7,0)</f>
        <v>6526.34</v>
      </c>
    </row>
    <row r="446" spans="1:7" s="8" customFormat="1" ht="12.75">
      <c r="A446" s="116" t="str">
        <f t="shared" si="20"/>
        <v>3920221013</v>
      </c>
      <c r="B446" s="39">
        <v>2</v>
      </c>
      <c r="C446" s="35">
        <v>3</v>
      </c>
      <c r="D446" s="35">
        <v>920</v>
      </c>
      <c r="E446" s="35">
        <v>221013</v>
      </c>
      <c r="F446" s="135" t="s">
        <v>516</v>
      </c>
      <c r="G446" s="111">
        <f>+VLOOKUP(A446,'Despeses ECONÒMICA'!$A$9:$G$414,7,0)</f>
        <v>490.28</v>
      </c>
    </row>
    <row r="447" spans="1:7" s="8" customFormat="1" ht="12.75">
      <c r="A447" s="116" t="str">
        <f t="shared" si="20"/>
        <v>3920221030</v>
      </c>
      <c r="B447" s="39">
        <v>2</v>
      </c>
      <c r="C447" s="35">
        <v>3</v>
      </c>
      <c r="D447" s="35">
        <v>920</v>
      </c>
      <c r="E447" s="35">
        <v>221030</v>
      </c>
      <c r="F447" s="135" t="s">
        <v>517</v>
      </c>
      <c r="G447" s="111">
        <f>+VLOOKUP(A447,'Despeses ECONÒMICA'!$A$9:$G$414,7,0)</f>
        <v>1957</v>
      </c>
    </row>
    <row r="448" spans="1:7" s="8" customFormat="1" ht="12.75">
      <c r="A448" s="116" t="str">
        <f t="shared" si="20"/>
        <v>7920221064</v>
      </c>
      <c r="B448" s="39">
        <v>2</v>
      </c>
      <c r="C448" s="35">
        <v>7</v>
      </c>
      <c r="D448" s="35">
        <v>920</v>
      </c>
      <c r="E448" s="35">
        <v>221064</v>
      </c>
      <c r="F448" s="135" t="s">
        <v>499</v>
      </c>
      <c r="G448" s="111">
        <f>+VLOOKUP(A448,'Despeses ECONÒMICA'!$A$9:$G$414,7,0)</f>
        <v>400</v>
      </c>
    </row>
    <row r="449" spans="1:7" s="8" customFormat="1" ht="12.75">
      <c r="A449" s="116" t="str">
        <f t="shared" si="20"/>
        <v>3920221100</v>
      </c>
      <c r="B449" s="39">
        <v>2</v>
      </c>
      <c r="C449" s="35">
        <v>3</v>
      </c>
      <c r="D449" s="35">
        <v>920</v>
      </c>
      <c r="E449" s="35">
        <v>221100</v>
      </c>
      <c r="F449" s="135" t="s">
        <v>401</v>
      </c>
      <c r="G449" s="111">
        <f>+VLOOKUP(A449,'Despeses ECONÒMICA'!$A$9:$G$414,7,0)</f>
        <v>2400</v>
      </c>
    </row>
    <row r="450" spans="1:7" s="8" customFormat="1" ht="12.75">
      <c r="A450" s="116" t="str">
        <f t="shared" si="20"/>
        <v>5920222000</v>
      </c>
      <c r="B450" s="39">
        <v>2</v>
      </c>
      <c r="C450" s="35">
        <v>5</v>
      </c>
      <c r="D450" s="35">
        <v>920</v>
      </c>
      <c r="E450" s="35">
        <v>222000</v>
      </c>
      <c r="F450" s="135" t="s">
        <v>67</v>
      </c>
      <c r="G450" s="111">
        <f>+VLOOKUP(A450,'Despeses ECONÒMICA'!$A$9:$G$414,7,0)</f>
        <v>32300</v>
      </c>
    </row>
    <row r="451" spans="1:7" s="8" customFormat="1" ht="12.75">
      <c r="A451" s="116" t="str">
        <f t="shared" si="20"/>
        <v>5920222010</v>
      </c>
      <c r="B451" s="39">
        <v>2</v>
      </c>
      <c r="C451" s="35">
        <v>5</v>
      </c>
      <c r="D451" s="35">
        <v>920</v>
      </c>
      <c r="E451" s="35">
        <v>222010</v>
      </c>
      <c r="F451" s="135" t="s">
        <v>416</v>
      </c>
      <c r="G451" s="111">
        <f>+VLOOKUP(A451,'Despeses ECONÒMICA'!$A$9:$G$414,7,0)</f>
        <v>6902</v>
      </c>
    </row>
    <row r="452" spans="1:7" s="8" customFormat="1" ht="12.75">
      <c r="A452" s="116" t="str">
        <f t="shared" si="20"/>
        <v>5920223001</v>
      </c>
      <c r="B452" s="39">
        <v>2</v>
      </c>
      <c r="C452" s="35">
        <v>5</v>
      </c>
      <c r="D452" s="35">
        <v>920</v>
      </c>
      <c r="E452" s="35">
        <v>223001</v>
      </c>
      <c r="F452" s="135" t="s">
        <v>417</v>
      </c>
      <c r="G452" s="111">
        <f>+VLOOKUP(A452,'Despeses ECONÒMICA'!$A$9:$G$414,7,0)</f>
        <v>2394.05</v>
      </c>
    </row>
    <row r="453" spans="1:7" s="8" customFormat="1" ht="12.75">
      <c r="A453" s="116" t="str">
        <f t="shared" si="20"/>
        <v>5920224005</v>
      </c>
      <c r="B453" s="39">
        <v>2</v>
      </c>
      <c r="C453" s="35">
        <v>5</v>
      </c>
      <c r="D453" s="35">
        <v>920</v>
      </c>
      <c r="E453" s="35">
        <v>224005</v>
      </c>
      <c r="F453" s="135" t="s">
        <v>561</v>
      </c>
      <c r="G453" s="111">
        <f>+VLOOKUP(A453,'Despeses ECONÒMICA'!$A$9:$G$414,7,0)</f>
        <v>38618.59</v>
      </c>
    </row>
    <row r="454" spans="1:7" s="8" customFormat="1" ht="12.75">
      <c r="A454" s="116" t="str">
        <f>+CONCATENATE(C454,D454,E454)</f>
        <v>1920224999</v>
      </c>
      <c r="B454" s="39">
        <v>2</v>
      </c>
      <c r="C454" s="35">
        <v>1</v>
      </c>
      <c r="D454" s="35">
        <v>920</v>
      </c>
      <c r="E454" s="35">
        <v>224999</v>
      </c>
      <c r="F454" s="135" t="s">
        <v>224</v>
      </c>
      <c r="G454" s="111">
        <f>+VLOOKUP(A454,'Despeses ECONÒMICA'!$A$9:$G$414,7,0)</f>
        <v>8249.25</v>
      </c>
    </row>
    <row r="455" spans="1:7" s="8" customFormat="1" ht="12.75">
      <c r="A455" s="116" t="str">
        <f t="shared" si="20"/>
        <v>7920225000</v>
      </c>
      <c r="B455" s="39">
        <v>2</v>
      </c>
      <c r="C455" s="35">
        <v>7</v>
      </c>
      <c r="D455" s="35">
        <v>920</v>
      </c>
      <c r="E455" s="35">
        <v>225000</v>
      </c>
      <c r="F455" s="135" t="s">
        <v>323</v>
      </c>
      <c r="G455" s="111">
        <f>+VLOOKUP(A455,'Despeses ECONÒMICA'!$A$9:$G$414,7,0)</f>
        <v>1600</v>
      </c>
    </row>
    <row r="456" spans="1:7" s="8" customFormat="1" ht="12.75">
      <c r="A456" s="116" t="str">
        <f t="shared" si="20"/>
        <v>7920225999</v>
      </c>
      <c r="B456" s="39">
        <v>2</v>
      </c>
      <c r="C456" s="35">
        <v>7</v>
      </c>
      <c r="D456" s="35">
        <v>920</v>
      </c>
      <c r="E456" s="35">
        <v>225999</v>
      </c>
      <c r="F456" s="135" t="s">
        <v>322</v>
      </c>
      <c r="G456" s="111">
        <f>+VLOOKUP(A456,'Despeses ECONÒMICA'!$A$9:$G$414,7,0)</f>
        <v>1393.26</v>
      </c>
    </row>
    <row r="457" spans="1:7" s="8" customFormat="1" ht="12.75">
      <c r="A457" s="116" t="str">
        <f t="shared" si="20"/>
        <v>7920226021</v>
      </c>
      <c r="B457" s="39">
        <v>2</v>
      </c>
      <c r="C457" s="35">
        <v>7</v>
      </c>
      <c r="D457" s="35">
        <v>920</v>
      </c>
      <c r="E457" s="35">
        <v>226021</v>
      </c>
      <c r="F457" s="135" t="s">
        <v>528</v>
      </c>
      <c r="G457" s="111">
        <f>+VLOOKUP(A457,'Despeses ECONÒMICA'!$A$9:$G$414,7,0)</f>
        <v>1800</v>
      </c>
    </row>
    <row r="458" spans="1:7" s="8" customFormat="1" ht="12.75">
      <c r="A458" s="116" t="str">
        <f t="shared" si="20"/>
        <v>7920226041</v>
      </c>
      <c r="B458" s="39">
        <v>2</v>
      </c>
      <c r="C458" s="35">
        <v>7</v>
      </c>
      <c r="D458" s="35">
        <v>920</v>
      </c>
      <c r="E458" s="35">
        <v>226041</v>
      </c>
      <c r="F458" s="135" t="s">
        <v>529</v>
      </c>
      <c r="G458" s="111">
        <f>+VLOOKUP(A458,'Despeses ECONÒMICA'!$A$9:$G$414,7,0)</f>
        <v>22000</v>
      </c>
    </row>
    <row r="459" spans="1:7" s="8" customFormat="1" ht="12.75">
      <c r="A459" s="116" t="str">
        <f t="shared" si="20"/>
        <v>7920226999</v>
      </c>
      <c r="B459" s="39">
        <v>2</v>
      </c>
      <c r="C459" s="35">
        <v>7</v>
      </c>
      <c r="D459" s="35">
        <v>920</v>
      </c>
      <c r="E459" s="35">
        <v>226999</v>
      </c>
      <c r="F459" s="135" t="s">
        <v>226</v>
      </c>
      <c r="G459" s="111">
        <f>+VLOOKUP(A459,'Despeses ECONÒMICA'!$A$9:$G$414,7,0)</f>
        <v>401.38</v>
      </c>
    </row>
    <row r="460" spans="1:7" s="8" customFormat="1" ht="12.75">
      <c r="A460" s="116" t="str">
        <f t="shared" si="20"/>
        <v>3920227002</v>
      </c>
      <c r="B460" s="39">
        <v>2</v>
      </c>
      <c r="C460" s="35">
        <v>3</v>
      </c>
      <c r="D460" s="35">
        <v>920</v>
      </c>
      <c r="E460" s="35">
        <v>227002</v>
      </c>
      <c r="F460" s="135" t="s">
        <v>13</v>
      </c>
      <c r="G460" s="111">
        <f>+VLOOKUP(A460,'Despeses ECONÒMICA'!$A$9:$G$414,7,0)</f>
        <v>9364.18</v>
      </c>
    </row>
    <row r="461" spans="1:7" s="8" customFormat="1" ht="12.75">
      <c r="A461" s="116" t="str">
        <f t="shared" si="20"/>
        <v>7920227040</v>
      </c>
      <c r="B461" s="39">
        <v>2</v>
      </c>
      <c r="C461" s="35">
        <v>7</v>
      </c>
      <c r="D461" s="35">
        <v>920</v>
      </c>
      <c r="E461" s="35">
        <v>227040</v>
      </c>
      <c r="F461" s="135" t="s">
        <v>531</v>
      </c>
      <c r="G461" s="111">
        <f>+VLOOKUP(A461,'Despeses ECONÒMICA'!$A$9:$G$414,7,0)</f>
        <v>3500</v>
      </c>
    </row>
    <row r="462" spans="1:7" s="8" customFormat="1" ht="12.75">
      <c r="A462" s="116" t="str">
        <f t="shared" si="20"/>
        <v>7920227061</v>
      </c>
      <c r="B462" s="39">
        <v>2</v>
      </c>
      <c r="C462" s="35">
        <v>7</v>
      </c>
      <c r="D462" s="35">
        <v>920</v>
      </c>
      <c r="E462" s="35">
        <v>227061</v>
      </c>
      <c r="F462" s="135" t="s">
        <v>530</v>
      </c>
      <c r="G462" s="111">
        <f>+VLOOKUP(A462,'Despeses ECONÒMICA'!$A$9:$G$414,7,0)</f>
        <v>21452.4</v>
      </c>
    </row>
    <row r="463" spans="1:7" s="8" customFormat="1" ht="12.75">
      <c r="A463" s="116" t="str">
        <f t="shared" si="20"/>
        <v>7920227063</v>
      </c>
      <c r="B463" s="39">
        <v>2</v>
      </c>
      <c r="C463" s="35">
        <v>7</v>
      </c>
      <c r="D463" s="35">
        <v>920</v>
      </c>
      <c r="E463" s="35">
        <v>227063</v>
      </c>
      <c r="F463" s="135" t="s">
        <v>532</v>
      </c>
      <c r="G463" s="111">
        <f>+VLOOKUP(A463,'Despeses ECONÒMICA'!$A$9:$G$414,7,0)</f>
        <v>17641.8</v>
      </c>
    </row>
    <row r="464" spans="1:7" s="8" customFormat="1" ht="12.75">
      <c r="A464" s="116" t="str">
        <f t="shared" si="20"/>
        <v>1920227067</v>
      </c>
      <c r="B464" s="39">
        <v>2</v>
      </c>
      <c r="C464" s="35">
        <v>1</v>
      </c>
      <c r="D464" s="35">
        <v>920</v>
      </c>
      <c r="E464" s="35">
        <v>227067</v>
      </c>
      <c r="F464" s="135" t="s">
        <v>447</v>
      </c>
      <c r="G464" s="111">
        <f>+VLOOKUP(A464,'Despeses ECONÒMICA'!$A$9:$G$414,7,0)</f>
        <v>17500</v>
      </c>
    </row>
    <row r="465" spans="1:7" s="8" customFormat="1" ht="12.75">
      <c r="A465" s="116" t="str">
        <f t="shared" si="20"/>
        <v>1920227069</v>
      </c>
      <c r="B465" s="39">
        <v>2</v>
      </c>
      <c r="C465" s="35">
        <v>1</v>
      </c>
      <c r="D465" s="35">
        <v>920</v>
      </c>
      <c r="E465" s="35">
        <v>227069</v>
      </c>
      <c r="F465" s="135" t="s">
        <v>10</v>
      </c>
      <c r="G465" s="111">
        <f>+VLOOKUP(A465,'Despeses ECONÒMICA'!$A$9:$G$414,7,0)</f>
        <v>20000</v>
      </c>
    </row>
    <row r="466" spans="1:7" s="8" customFormat="1" ht="12.75">
      <c r="A466" s="116" t="str">
        <f t="shared" si="20"/>
        <v>7920227080</v>
      </c>
      <c r="B466" s="39">
        <v>2</v>
      </c>
      <c r="C466" s="35">
        <v>7</v>
      </c>
      <c r="D466" s="35">
        <v>920</v>
      </c>
      <c r="E466" s="35">
        <v>227080</v>
      </c>
      <c r="F466" s="135" t="s">
        <v>533</v>
      </c>
      <c r="G466" s="111">
        <f>+VLOOKUP(A466,'Despeses ECONÒMICA'!$A$9:$G$414,7,0)</f>
        <v>120000</v>
      </c>
    </row>
    <row r="467" spans="1:7" s="8" customFormat="1" ht="12.75">
      <c r="A467" s="116" t="str">
        <f t="shared" si="20"/>
        <v>7920227998</v>
      </c>
      <c r="B467" s="39">
        <v>2</v>
      </c>
      <c r="C467" s="35">
        <v>7</v>
      </c>
      <c r="D467" s="35">
        <v>920</v>
      </c>
      <c r="E467" s="35">
        <v>227998</v>
      </c>
      <c r="F467" s="135" t="s">
        <v>30</v>
      </c>
      <c r="G467" s="111">
        <f>+VLOOKUP(A467,'Despeses ECONÒMICA'!$A$9:$G$414,7,0)</f>
        <v>1769.63</v>
      </c>
    </row>
    <row r="468" spans="1:7" s="8" customFormat="1" ht="12.75">
      <c r="A468" s="116" t="str">
        <f t="shared" si="20"/>
        <v>7920227999</v>
      </c>
      <c r="B468" s="39">
        <v>2</v>
      </c>
      <c r="C468" s="35">
        <v>7</v>
      </c>
      <c r="D468" s="35">
        <v>920</v>
      </c>
      <c r="E468" s="35">
        <v>227999</v>
      </c>
      <c r="F468" s="135" t="s">
        <v>229</v>
      </c>
      <c r="G468" s="111">
        <f>+VLOOKUP(A468,'Despeses ECONÒMICA'!$A$9:$G$414,7,0)</f>
        <v>2475.66</v>
      </c>
    </row>
    <row r="469" spans="1:7" s="8" customFormat="1" ht="12.75">
      <c r="A469" s="116" t="str">
        <f t="shared" si="20"/>
        <v>1920230000</v>
      </c>
      <c r="B469" s="39">
        <v>2</v>
      </c>
      <c r="C469" s="35">
        <v>1</v>
      </c>
      <c r="D469" s="35">
        <v>920</v>
      </c>
      <c r="E469" s="35">
        <v>230000</v>
      </c>
      <c r="F469" s="135" t="s">
        <v>448</v>
      </c>
      <c r="G469" s="111">
        <f>+VLOOKUP(A469,'Despeses ECONÒMICA'!$A$9:$G$414,7,0)</f>
        <v>35099</v>
      </c>
    </row>
    <row r="470" spans="1:7" s="8" customFormat="1" ht="12.75">
      <c r="A470" s="116" t="str">
        <f aca="true" t="shared" si="21" ref="A470:A479">+CONCATENATE(C470,D470,E470)</f>
        <v>7920231000</v>
      </c>
      <c r="B470" s="39">
        <v>2</v>
      </c>
      <c r="C470" s="35">
        <v>7</v>
      </c>
      <c r="D470" s="35">
        <v>920</v>
      </c>
      <c r="E470" s="35">
        <v>231000</v>
      </c>
      <c r="F470" s="135" t="s">
        <v>534</v>
      </c>
      <c r="G470" s="111">
        <f>+VLOOKUP(A470,'Despeses ECONÒMICA'!$A$9:$G$414,7,0)</f>
        <v>5313</v>
      </c>
    </row>
    <row r="471" spans="1:7" s="8" customFormat="1" ht="12.75">
      <c r="A471" s="116" t="str">
        <f t="shared" si="21"/>
        <v>7920231001</v>
      </c>
      <c r="B471" s="39">
        <v>2</v>
      </c>
      <c r="C471" s="35">
        <v>7</v>
      </c>
      <c r="D471" s="35">
        <v>920</v>
      </c>
      <c r="E471" s="35">
        <v>231001</v>
      </c>
      <c r="F471" s="135" t="s">
        <v>535</v>
      </c>
      <c r="G471" s="111">
        <f>+VLOOKUP(A471,'Despeses ECONÒMICA'!$A$9:$G$414,7,0)</f>
        <v>3600</v>
      </c>
    </row>
    <row r="472" spans="1:7" s="8" customFormat="1" ht="12.75">
      <c r="A472" s="116" t="str">
        <f t="shared" si="21"/>
        <v>7920462000</v>
      </c>
      <c r="B472" s="39">
        <v>4</v>
      </c>
      <c r="C472" s="35">
        <v>7</v>
      </c>
      <c r="D472" s="35">
        <v>920</v>
      </c>
      <c r="E472" s="35">
        <v>462000</v>
      </c>
      <c r="F472" s="135" t="s">
        <v>538</v>
      </c>
      <c r="G472" s="111">
        <f>+VLOOKUP(A472,'Despeses ECONÒMICA'!$A$9:$G$414,7,0)</f>
        <v>353.55</v>
      </c>
    </row>
    <row r="473" spans="1:7" s="8" customFormat="1" ht="12.75">
      <c r="A473" s="116" t="str">
        <f t="shared" si="21"/>
        <v>7920463000</v>
      </c>
      <c r="B473" s="39">
        <v>4</v>
      </c>
      <c r="C473" s="35">
        <v>7</v>
      </c>
      <c r="D473" s="35">
        <v>920</v>
      </c>
      <c r="E473" s="35">
        <v>463000</v>
      </c>
      <c r="F473" s="135" t="s">
        <v>537</v>
      </c>
      <c r="G473" s="111">
        <f>+VLOOKUP(A473,'Despeses ECONÒMICA'!$A$9:$G$414,7,0)</f>
        <v>182500</v>
      </c>
    </row>
    <row r="474" spans="1:7" s="8" customFormat="1" ht="12.75">
      <c r="A474" s="116" t="str">
        <f t="shared" si="21"/>
        <v>7920463003</v>
      </c>
      <c r="B474" s="39">
        <v>4</v>
      </c>
      <c r="C474" s="35">
        <v>7</v>
      </c>
      <c r="D474" s="35">
        <v>920</v>
      </c>
      <c r="E474" s="35">
        <v>463003</v>
      </c>
      <c r="F474" s="135" t="s">
        <v>6</v>
      </c>
      <c r="G474" s="111">
        <f>+VLOOKUP(A474,'Despeses ECONÒMICA'!$A$9:$G$414,7,0)</f>
        <v>50768.95</v>
      </c>
    </row>
    <row r="475" spans="1:7" s="8" customFormat="1" ht="12.75">
      <c r="A475" s="116" t="str">
        <f t="shared" si="21"/>
        <v>1920466001</v>
      </c>
      <c r="B475" s="39">
        <v>4</v>
      </c>
      <c r="C475" s="35">
        <v>1</v>
      </c>
      <c r="D475" s="35">
        <v>920</v>
      </c>
      <c r="E475" s="35">
        <v>466001</v>
      </c>
      <c r="F475" s="135" t="s">
        <v>669</v>
      </c>
      <c r="G475" s="111">
        <f>+VLOOKUP(A475,'Despeses ECONÒMICA'!$A$9:$G$414,7,0)</f>
        <v>1494</v>
      </c>
    </row>
    <row r="476" spans="1:7" s="8" customFormat="1" ht="12.75">
      <c r="A476" s="116" t="str">
        <f t="shared" si="21"/>
        <v>1920466002</v>
      </c>
      <c r="B476" s="39">
        <v>4</v>
      </c>
      <c r="C476" s="35">
        <v>1</v>
      </c>
      <c r="D476" s="35">
        <v>920</v>
      </c>
      <c r="E476" s="35">
        <v>466002</v>
      </c>
      <c r="F476" s="135" t="s">
        <v>536</v>
      </c>
      <c r="G476" s="111">
        <f>+VLOOKUP(A476,'Despeses ECONÒMICA'!$A$9:$G$414,7,0)</f>
        <v>1300</v>
      </c>
    </row>
    <row r="477" spans="1:7" s="8" customFormat="1" ht="12.75">
      <c r="A477" s="116" t="str">
        <f t="shared" si="21"/>
        <v>1920466003</v>
      </c>
      <c r="B477" s="39">
        <v>4</v>
      </c>
      <c r="C477" s="35">
        <v>1</v>
      </c>
      <c r="D477" s="35">
        <v>920</v>
      </c>
      <c r="E477" s="35">
        <v>466003</v>
      </c>
      <c r="F477" s="135" t="s">
        <v>78</v>
      </c>
      <c r="G477" s="111">
        <f>+VLOOKUP(A477,'Despeses ECONÒMICA'!$A$9:$G$414,7,0)</f>
        <v>745.5</v>
      </c>
    </row>
    <row r="478" spans="1:7" s="8" customFormat="1" ht="12.75">
      <c r="A478" s="116" t="str">
        <f t="shared" si="21"/>
        <v>3920632001</v>
      </c>
      <c r="B478" s="39">
        <v>6</v>
      </c>
      <c r="C478" s="35">
        <f>+Inversions!B42</f>
        <v>3</v>
      </c>
      <c r="D478" s="35">
        <f>+Inversions!C42</f>
        <v>920</v>
      </c>
      <c r="E478" s="35">
        <f>+Inversions!D42</f>
        <v>632001</v>
      </c>
      <c r="F478" s="135" t="str">
        <f>+Inversions!E42</f>
        <v>REFORMES JUTJAT</v>
      </c>
      <c r="G478" s="111">
        <f>+VLOOKUP(A478,'Despeses ECONÒMICA'!$A$9:$G$414,7,0)</f>
        <v>2000</v>
      </c>
    </row>
    <row r="479" spans="1:7" s="8" customFormat="1" ht="12.75">
      <c r="A479" s="116" t="str">
        <f t="shared" si="21"/>
        <v>7920626000</v>
      </c>
      <c r="B479" s="39">
        <v>6</v>
      </c>
      <c r="C479" s="35">
        <f>+Inversions!B58</f>
        <v>7</v>
      </c>
      <c r="D479" s="35">
        <f>+Inversions!C58</f>
        <v>920</v>
      </c>
      <c r="E479" s="35">
        <f>+Inversions!D58</f>
        <v>626000</v>
      </c>
      <c r="F479" s="135" t="str">
        <f>+Inversions!E58</f>
        <v>INVERSIONS MATERIAL INFORMÀTIC</v>
      </c>
      <c r="G479" s="111">
        <f>+VLOOKUP(A479,'Despeses ECONÒMICA'!$A$9:$G$414,7,0)</f>
        <v>15000</v>
      </c>
    </row>
    <row r="480" spans="2:7" s="8" customFormat="1" ht="12.75">
      <c r="B480" s="2"/>
      <c r="C480" s="138"/>
      <c r="D480" s="139">
        <v>920</v>
      </c>
      <c r="E480" s="138"/>
      <c r="F480" s="140" t="s">
        <v>743</v>
      </c>
      <c r="G480" s="141">
        <f>+SUM(G405:G479)</f>
        <v>1231631.43</v>
      </c>
    </row>
    <row r="481" spans="2:7" s="8" customFormat="1" ht="12.75">
      <c r="B481" s="2"/>
      <c r="C481" s="151"/>
      <c r="D481" s="152"/>
      <c r="E481" s="151"/>
      <c r="F481" s="153"/>
      <c r="G481" s="141"/>
    </row>
    <row r="482" spans="1:7" s="8" customFormat="1" ht="12.75">
      <c r="A482" s="116" t="str">
        <f>+CONCATENATE(C482,D482,E482)</f>
        <v>79231130000</v>
      </c>
      <c r="B482" s="113">
        <v>1</v>
      </c>
      <c r="C482" s="35">
        <v>7</v>
      </c>
      <c r="D482" s="35">
        <v>9231</v>
      </c>
      <c r="E482" s="35">
        <v>130000</v>
      </c>
      <c r="F482" s="135" t="s">
        <v>341</v>
      </c>
      <c r="G482" s="111">
        <f>+VLOOKUP(A482,'Despeses ECONÒMICA'!$A$9:$G$414,7,0)</f>
        <v>11842.6</v>
      </c>
    </row>
    <row r="483" spans="1:7" s="8" customFormat="1" ht="12.75">
      <c r="A483" s="116" t="str">
        <f>+CONCATENATE(C483,D483,E483)</f>
        <v>79231160000</v>
      </c>
      <c r="B483" s="113">
        <v>1</v>
      </c>
      <c r="C483" s="35">
        <v>7</v>
      </c>
      <c r="D483" s="35">
        <v>9231</v>
      </c>
      <c r="E483" s="35">
        <v>160000</v>
      </c>
      <c r="F483" s="135" t="s">
        <v>51</v>
      </c>
      <c r="G483" s="111">
        <f>+VLOOKUP(A483,'Despeses ECONÒMICA'!$A$9:$G$414,7,0)</f>
        <v>3878.4</v>
      </c>
    </row>
    <row r="484" spans="1:7" s="8" customFormat="1" ht="12.75">
      <c r="A484" s="116" t="str">
        <f>+CONCATENATE(C484,D484,E484)</f>
        <v>79231648000</v>
      </c>
      <c r="B484" s="39">
        <v>6</v>
      </c>
      <c r="C484" s="35">
        <f>+Inversions!B59</f>
        <v>7</v>
      </c>
      <c r="D484" s="35">
        <v>9231</v>
      </c>
      <c r="E484" s="35">
        <f>+Inversions!D59</f>
        <v>648000</v>
      </c>
      <c r="F484" s="135" t="str">
        <f>+Inversions!E59</f>
        <v>SISTEMES D'INFORMACIÓ. LEASING</v>
      </c>
      <c r="G484" s="111">
        <f>+VLOOKUP(A484,'Despeses ECONÒMICA'!$A$9:$G$414,7,0)</f>
        <v>3124.23</v>
      </c>
    </row>
    <row r="485" spans="2:7" s="8" customFormat="1" ht="12.75">
      <c r="B485" s="2"/>
      <c r="C485" s="138"/>
      <c r="D485" s="139">
        <v>9231</v>
      </c>
      <c r="E485" s="138"/>
      <c r="F485" s="140" t="s">
        <v>749</v>
      </c>
      <c r="G485" s="141">
        <f>+SUM(G482:G484)</f>
        <v>18845.23</v>
      </c>
    </row>
    <row r="486" spans="2:7" s="8" customFormat="1" ht="12.75">
      <c r="B486" s="2"/>
      <c r="C486" s="138"/>
      <c r="D486" s="139">
        <v>923</v>
      </c>
      <c r="E486" s="138"/>
      <c r="F486" s="140" t="s">
        <v>744</v>
      </c>
      <c r="G486" s="141">
        <f>+G485</f>
        <v>18845.23</v>
      </c>
    </row>
    <row r="487" spans="2:7" s="8" customFormat="1" ht="12.75">
      <c r="B487" s="2"/>
      <c r="C487" s="151"/>
      <c r="D487" s="152"/>
      <c r="E487" s="151"/>
      <c r="F487" s="153"/>
      <c r="G487" s="141"/>
    </row>
    <row r="488" spans="1:7" s="8" customFormat="1" ht="12.75">
      <c r="A488" s="116" t="str">
        <f aca="true" t="shared" si="22" ref="A488:A497">+CONCATENATE(C488,D488,E488)</f>
        <v>7924130000</v>
      </c>
      <c r="B488" s="113">
        <v>1</v>
      </c>
      <c r="C488" s="35">
        <v>7</v>
      </c>
      <c r="D488" s="35">
        <v>924</v>
      </c>
      <c r="E488" s="35">
        <v>130000</v>
      </c>
      <c r="F488" s="135" t="s">
        <v>342</v>
      </c>
      <c r="G488" s="111">
        <f>+VLOOKUP(A488,'Despeses ECONÒMICA'!$A$9:$G$414,7,0)</f>
        <v>47410.58</v>
      </c>
    </row>
    <row r="489" spans="1:7" s="8" customFormat="1" ht="12.75">
      <c r="A489" s="116" t="str">
        <f t="shared" si="22"/>
        <v>7924160000</v>
      </c>
      <c r="B489" s="113">
        <v>1</v>
      </c>
      <c r="C489" s="35">
        <v>7</v>
      </c>
      <c r="D489" s="35">
        <v>924</v>
      </c>
      <c r="E489" s="35">
        <v>160000</v>
      </c>
      <c r="F489" s="135" t="s">
        <v>376</v>
      </c>
      <c r="G489" s="111">
        <f>+VLOOKUP(A489,'Despeses ECONÒMICA'!$A$9:$G$414,7,0)</f>
        <v>17631</v>
      </c>
    </row>
    <row r="490" spans="1:7" s="8" customFormat="1" ht="12.75">
      <c r="A490" s="116" t="str">
        <f t="shared" si="22"/>
        <v>3924221002</v>
      </c>
      <c r="B490" s="39">
        <v>2</v>
      </c>
      <c r="C490" s="35">
        <v>3</v>
      </c>
      <c r="D490" s="35">
        <v>924</v>
      </c>
      <c r="E490" s="35">
        <v>221002</v>
      </c>
      <c r="F490" s="135" t="s">
        <v>518</v>
      </c>
      <c r="G490" s="111">
        <f>+VLOOKUP(A490,'Despeses ECONÒMICA'!$A$9:$G$414,7,0)</f>
        <v>876.8</v>
      </c>
    </row>
    <row r="491" spans="1:7" s="8" customFormat="1" ht="12.75">
      <c r="A491" s="116" t="str">
        <f t="shared" si="22"/>
        <v>5924226023</v>
      </c>
      <c r="B491" s="39">
        <v>2</v>
      </c>
      <c r="C491" s="35">
        <v>5</v>
      </c>
      <c r="D491" s="35">
        <v>924</v>
      </c>
      <c r="E491" s="35">
        <v>226023</v>
      </c>
      <c r="F491" s="135" t="s">
        <v>418</v>
      </c>
      <c r="G491" s="111">
        <f>+VLOOKUP(A491,'Despeses ECONÒMICA'!$A$9:$G$414,7,0)</f>
        <v>3500</v>
      </c>
    </row>
    <row r="492" spans="1:7" s="8" customFormat="1" ht="12.75">
      <c r="A492" s="116" t="str">
        <f t="shared" si="22"/>
        <v>5924226024</v>
      </c>
      <c r="B492" s="39">
        <v>2</v>
      </c>
      <c r="C492" s="35">
        <v>5</v>
      </c>
      <c r="D492" s="35">
        <v>924</v>
      </c>
      <c r="E492" s="35">
        <v>226024</v>
      </c>
      <c r="F492" s="135" t="s">
        <v>419</v>
      </c>
      <c r="G492" s="111">
        <f>+VLOOKUP(A492,'Despeses ECONÒMICA'!$A$9:$G$414,7,0)</f>
        <v>4000</v>
      </c>
    </row>
    <row r="493" spans="1:7" s="8" customFormat="1" ht="12.75">
      <c r="A493" s="116" t="str">
        <f t="shared" si="22"/>
        <v>4924226025</v>
      </c>
      <c r="B493" s="39">
        <v>2</v>
      </c>
      <c r="C493" s="35">
        <v>4</v>
      </c>
      <c r="D493" s="35">
        <v>924</v>
      </c>
      <c r="E493" s="35">
        <v>226025</v>
      </c>
      <c r="F493" s="135" t="s">
        <v>288</v>
      </c>
      <c r="G493" s="111">
        <f>+VLOOKUP(A493,'Despeses ECONÒMICA'!$A$9:$G$414,7,0)</f>
        <v>23500</v>
      </c>
    </row>
    <row r="494" spans="1:7" s="8" customFormat="1" ht="12.75">
      <c r="A494" s="116" t="str">
        <f t="shared" si="22"/>
        <v>4924226090</v>
      </c>
      <c r="B494" s="39">
        <v>2</v>
      </c>
      <c r="C494" s="35">
        <v>4</v>
      </c>
      <c r="D494" s="35">
        <v>924</v>
      </c>
      <c r="E494" s="35">
        <v>226090</v>
      </c>
      <c r="F494" s="135" t="s">
        <v>525</v>
      </c>
      <c r="G494" s="111">
        <f>+VLOOKUP(A494,'Despeses ECONÒMICA'!$A$9:$G$414,7,0)</f>
        <v>15000</v>
      </c>
    </row>
    <row r="495" spans="1:7" s="8" customFormat="1" ht="12.75">
      <c r="A495" s="116" t="str">
        <f t="shared" si="22"/>
        <v>4924465002</v>
      </c>
      <c r="B495" s="39">
        <v>4</v>
      </c>
      <c r="C495" s="35">
        <v>4</v>
      </c>
      <c r="D495" s="35">
        <v>924</v>
      </c>
      <c r="E495" s="35">
        <v>465002</v>
      </c>
      <c r="F495" s="135" t="s">
        <v>77</v>
      </c>
      <c r="G495" s="111">
        <f>+VLOOKUP(A495,'Despeses ECONÒMICA'!$A$9:$G$414,7,0)</f>
        <v>2000</v>
      </c>
    </row>
    <row r="496" spans="1:7" s="8" customFormat="1" ht="12.75">
      <c r="A496" s="116" t="str">
        <f t="shared" si="22"/>
        <v>4924489010</v>
      </c>
      <c r="B496" s="39">
        <v>4</v>
      </c>
      <c r="C496" s="35">
        <v>4</v>
      </c>
      <c r="D496" s="35">
        <v>924</v>
      </c>
      <c r="E496" s="35">
        <v>489010</v>
      </c>
      <c r="F496" s="135" t="s">
        <v>26</v>
      </c>
      <c r="G496" s="111">
        <f>+VLOOKUP(A496,'Despeses ECONÒMICA'!$A$9:$G$414,7,0)</f>
        <v>4000</v>
      </c>
    </row>
    <row r="497" spans="1:7" s="8" customFormat="1" ht="12.75">
      <c r="A497" s="2" t="str">
        <f t="shared" si="22"/>
        <v>1924609007</v>
      </c>
      <c r="B497" s="39">
        <v>6</v>
      </c>
      <c r="C497" s="39">
        <f>+Inversions!B60</f>
        <v>1</v>
      </c>
      <c r="D497" s="39">
        <f>+Inversions!C60</f>
        <v>924</v>
      </c>
      <c r="E497" s="39">
        <f>+Inversions!D60</f>
        <v>609007</v>
      </c>
      <c r="F497" s="136" t="str">
        <f>+Inversions!E60</f>
        <v>SKATE PARK</v>
      </c>
      <c r="G497" s="111">
        <f>+VLOOKUP(A497,'Despeses ECONÒMICA'!$A$9:$G$414,7,0)</f>
        <v>0</v>
      </c>
    </row>
    <row r="498" spans="2:7" s="8" customFormat="1" ht="12.75">
      <c r="B498" s="2"/>
      <c r="C498" s="138"/>
      <c r="D498" s="139">
        <v>924</v>
      </c>
      <c r="E498" s="138"/>
      <c r="F498" s="140" t="s">
        <v>589</v>
      </c>
      <c r="G498" s="141">
        <f>+SUM(G488:G497)</f>
        <v>117918.38</v>
      </c>
    </row>
    <row r="499" spans="2:7" s="8" customFormat="1" ht="12.75">
      <c r="B499" s="2"/>
      <c r="C499" s="151"/>
      <c r="D499" s="152"/>
      <c r="E499" s="151"/>
      <c r="F499" s="153"/>
      <c r="G499" s="141"/>
    </row>
    <row r="500" spans="1:7" s="8" customFormat="1" ht="12.75">
      <c r="A500" s="116" t="str">
        <f>+CONCATENATE(C500,D500,E500)</f>
        <v>7925130000</v>
      </c>
      <c r="B500" s="113">
        <v>1</v>
      </c>
      <c r="C500" s="35">
        <v>7</v>
      </c>
      <c r="D500" s="35">
        <v>925</v>
      </c>
      <c r="E500" s="35">
        <v>130000</v>
      </c>
      <c r="F500" s="135" t="s">
        <v>343</v>
      </c>
      <c r="G500" s="111">
        <f>+VLOOKUP(A500,'Despeses ECONÒMICA'!$A$9:$G$414,7,0)</f>
        <v>72505.54</v>
      </c>
    </row>
    <row r="501" spans="1:7" s="8" customFormat="1" ht="12.75">
      <c r="A501" s="116" t="str">
        <f>+CONCATENATE(C501,D501,E501)</f>
        <v>7925130020</v>
      </c>
      <c r="B501" s="113">
        <v>1</v>
      </c>
      <c r="C501" s="35">
        <v>7</v>
      </c>
      <c r="D501" s="35">
        <v>925</v>
      </c>
      <c r="E501" s="35">
        <v>130020</v>
      </c>
      <c r="F501" s="135" t="s">
        <v>357</v>
      </c>
      <c r="G501" s="111">
        <f>+VLOOKUP(A501,'Despeses ECONÒMICA'!$A$9:$G$414,7,0)</f>
        <v>1201.76</v>
      </c>
    </row>
    <row r="502" spans="1:7" s="8" customFormat="1" ht="12.75">
      <c r="A502" s="116" t="str">
        <f>+CONCATENATE(C502,D502,E502)</f>
        <v>7925160000</v>
      </c>
      <c r="B502" s="113">
        <v>1</v>
      </c>
      <c r="C502" s="35">
        <v>7</v>
      </c>
      <c r="D502" s="35">
        <v>925</v>
      </c>
      <c r="E502" s="35">
        <v>160000</v>
      </c>
      <c r="F502" s="135" t="s">
        <v>52</v>
      </c>
      <c r="G502" s="111">
        <f>+VLOOKUP(A502,'Despeses ECONÒMICA'!$A$9:$G$414,7,0)</f>
        <v>23156.76</v>
      </c>
    </row>
    <row r="503" spans="3:7" s="8" customFormat="1" ht="12.75">
      <c r="C503" s="138"/>
      <c r="D503" s="139">
        <v>925</v>
      </c>
      <c r="E503" s="138"/>
      <c r="F503" s="140" t="s">
        <v>745</v>
      </c>
      <c r="G503" s="141">
        <f>+SUM(G500:G502)</f>
        <v>96864.05999999998</v>
      </c>
    </row>
    <row r="504" spans="3:7" s="8" customFormat="1" ht="12.75">
      <c r="C504" s="138"/>
      <c r="D504" s="139">
        <v>92</v>
      </c>
      <c r="E504" s="142"/>
      <c r="F504" s="22" t="s">
        <v>746</v>
      </c>
      <c r="G504" s="141">
        <f>+G503+G498+G486+G480</f>
        <v>1465259.0999999999</v>
      </c>
    </row>
    <row r="505" spans="3:7" s="8" customFormat="1" ht="12.75">
      <c r="C505" s="143"/>
      <c r="D505" s="144">
        <v>9</v>
      </c>
      <c r="E505" s="145"/>
      <c r="F505" s="146" t="s">
        <v>747</v>
      </c>
      <c r="G505" s="147">
        <f>+G504+G403</f>
        <v>1603303.64</v>
      </c>
    </row>
    <row r="506" spans="2:5" s="8" customFormat="1" ht="13.5" thickBot="1">
      <c r="B506" s="113"/>
      <c r="C506" s="34"/>
      <c r="D506" s="34"/>
      <c r="E506" s="34"/>
    </row>
    <row r="507" spans="2:7" s="8" customFormat="1" ht="13.5" thickBot="1">
      <c r="B507" s="113"/>
      <c r="C507" s="157"/>
      <c r="D507" s="158"/>
      <c r="E507" s="159"/>
      <c r="F507" s="160" t="s">
        <v>626</v>
      </c>
      <c r="G507" s="161">
        <f>+G505+G395+G369+G234+G201+G56</f>
        <v>8009292.044157504</v>
      </c>
    </row>
    <row r="508" spans="2:7" s="8" customFormat="1" ht="12.75">
      <c r="B508" s="113"/>
      <c r="C508" s="34"/>
      <c r="D508" s="34"/>
      <c r="E508" s="34"/>
      <c r="G508" s="28"/>
    </row>
    <row r="509" spans="2:5" s="8" customFormat="1" ht="12.75">
      <c r="B509" s="113"/>
      <c r="C509" s="34"/>
      <c r="D509" s="34"/>
      <c r="E509" s="34"/>
    </row>
    <row r="510" spans="1:241" s="8" customFormat="1" ht="12.75">
      <c r="A510" s="2"/>
      <c r="B510" s="21"/>
      <c r="C510" s="3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</row>
    <row r="511" spans="3:5" ht="12.75">
      <c r="C511" s="3"/>
      <c r="D511" s="3"/>
      <c r="E511" s="3"/>
    </row>
    <row r="512" spans="3:5" ht="12.75">
      <c r="C512" s="3"/>
      <c r="D512" s="3"/>
      <c r="E512" s="3"/>
    </row>
    <row r="513" spans="3:5" ht="12.75">
      <c r="C513" s="3"/>
      <c r="D513" s="3"/>
      <c r="E513" s="3"/>
    </row>
    <row r="514" spans="3:5" ht="12.75">
      <c r="C514" s="3"/>
      <c r="D514" s="3"/>
      <c r="E514" s="3"/>
    </row>
    <row r="515" spans="3:5" ht="12.75">
      <c r="C515" s="3"/>
      <c r="D515" s="3"/>
      <c r="E515" s="3"/>
    </row>
    <row r="516" spans="3:5" ht="12.75">
      <c r="C516" s="3"/>
      <c r="D516" s="3"/>
      <c r="E516" s="3"/>
    </row>
    <row r="517" spans="3:5" ht="12.75">
      <c r="C517" s="3"/>
      <c r="D517" s="3"/>
      <c r="E517" s="3"/>
    </row>
    <row r="518" spans="3:5" ht="12.75">
      <c r="C518" s="3"/>
      <c r="D518" s="3"/>
      <c r="E518" s="3"/>
    </row>
    <row r="519" spans="3:5" ht="12.75">
      <c r="C519" s="3"/>
      <c r="D519" s="3"/>
      <c r="E519" s="3"/>
    </row>
    <row r="520" spans="3:5" ht="12.75">
      <c r="C520" s="3"/>
      <c r="D520" s="3"/>
      <c r="E520" s="3"/>
    </row>
    <row r="521" spans="3:5" ht="12.75">
      <c r="C521" s="3"/>
      <c r="D521" s="3"/>
      <c r="E521" s="3"/>
    </row>
    <row r="522" spans="3:5" ht="12.75">
      <c r="C522" s="3"/>
      <c r="D522" s="3"/>
      <c r="E522" s="3"/>
    </row>
    <row r="523" spans="3:5" ht="12.75">
      <c r="C523" s="3"/>
      <c r="D523" s="3"/>
      <c r="E523" s="3"/>
    </row>
    <row r="524" spans="3:5" ht="12.75">
      <c r="C524" s="3"/>
      <c r="D524" s="3"/>
      <c r="E524" s="3"/>
    </row>
    <row r="525" spans="3:5" ht="12.75">
      <c r="C525" s="3"/>
      <c r="D525" s="3"/>
      <c r="E525" s="3"/>
    </row>
    <row r="526" spans="3:5" ht="12.75">
      <c r="C526" s="3"/>
      <c r="D526" s="3"/>
      <c r="E526" s="3"/>
    </row>
    <row r="527" spans="3:5" ht="12.75">
      <c r="C527" s="3"/>
      <c r="D527" s="3"/>
      <c r="E527" s="3"/>
    </row>
    <row r="528" spans="3:5" ht="12.75">
      <c r="C528" s="3"/>
      <c r="D528" s="3"/>
      <c r="E528" s="3"/>
    </row>
    <row r="529" spans="3:5" ht="12.75">
      <c r="C529" s="3"/>
      <c r="D529" s="3"/>
      <c r="E529" s="3"/>
    </row>
    <row r="530" spans="3:5" ht="12.75">
      <c r="C530" s="3"/>
      <c r="D530" s="3"/>
      <c r="E530" s="3"/>
    </row>
    <row r="531" spans="3:5" ht="12.75">
      <c r="C531" s="3"/>
      <c r="D531" s="3"/>
      <c r="E531" s="3"/>
    </row>
    <row r="532" spans="3:5" ht="12.75">
      <c r="C532" s="3"/>
      <c r="D532" s="3"/>
      <c r="E532" s="3"/>
    </row>
    <row r="533" spans="3:5" ht="12.75">
      <c r="C533" s="3"/>
      <c r="D533" s="3"/>
      <c r="E533" s="3"/>
    </row>
    <row r="534" spans="3:5" ht="12.75">
      <c r="C534" s="3"/>
      <c r="D534" s="3"/>
      <c r="E534" s="3"/>
    </row>
    <row r="535" spans="3:5" ht="12.75">
      <c r="C535" s="3"/>
      <c r="D535" s="3"/>
      <c r="E535" s="3"/>
    </row>
    <row r="536" spans="3:5" ht="12.75">
      <c r="C536" s="3"/>
      <c r="D536" s="3"/>
      <c r="E536" s="3"/>
    </row>
    <row r="537" spans="3:5" ht="12.75">
      <c r="C537" s="3"/>
      <c r="D537" s="3"/>
      <c r="E537" s="3"/>
    </row>
    <row r="538" spans="3:5" ht="12.75">
      <c r="C538" s="3"/>
      <c r="D538" s="3"/>
      <c r="E538" s="3"/>
    </row>
    <row r="539" spans="3:5" ht="12.75">
      <c r="C539" s="3"/>
      <c r="D539" s="3"/>
      <c r="E539" s="3"/>
    </row>
    <row r="540" spans="3:5" ht="12.75">
      <c r="C540" s="3"/>
      <c r="D540" s="3"/>
      <c r="E540" s="3"/>
    </row>
    <row r="541" spans="3:5" ht="12.75">
      <c r="C541" s="3"/>
      <c r="D541" s="3"/>
      <c r="E541" s="3"/>
    </row>
    <row r="542" spans="3:5" ht="12.75">
      <c r="C542" s="3"/>
      <c r="D542" s="3"/>
      <c r="E542" s="3"/>
    </row>
    <row r="543" spans="3:5" ht="12.75">
      <c r="C543" s="3"/>
      <c r="D543" s="3"/>
      <c r="E543" s="3"/>
    </row>
    <row r="544" spans="3:5" ht="12.75">
      <c r="C544" s="3"/>
      <c r="D544" s="3"/>
      <c r="E544" s="3"/>
    </row>
    <row r="545" spans="3:5" ht="12.75">
      <c r="C545" s="3"/>
      <c r="D545" s="3"/>
      <c r="E545" s="3"/>
    </row>
    <row r="546" spans="3:5" ht="12.75">
      <c r="C546" s="3"/>
      <c r="D546" s="3"/>
      <c r="E546" s="3"/>
    </row>
    <row r="547" spans="3:5" ht="12.75">
      <c r="C547" s="3"/>
      <c r="D547" s="3"/>
      <c r="E547" s="3"/>
    </row>
    <row r="548" spans="3:5" ht="12.75">
      <c r="C548" s="3"/>
      <c r="D548" s="3"/>
      <c r="E548" s="3"/>
    </row>
    <row r="549" spans="3:5" ht="12.75">
      <c r="C549" s="3"/>
      <c r="D549" s="3"/>
      <c r="E549" s="3"/>
    </row>
    <row r="550" spans="3:5" ht="12.75">
      <c r="C550" s="3"/>
      <c r="D550" s="3"/>
      <c r="E550" s="3"/>
    </row>
    <row r="551" spans="3:5" ht="12.75">
      <c r="C551" s="3"/>
      <c r="D551" s="3"/>
      <c r="E551" s="3"/>
    </row>
    <row r="552" spans="3:5" ht="12.75">
      <c r="C552" s="3"/>
      <c r="D552" s="3"/>
      <c r="E552" s="3"/>
    </row>
    <row r="553" spans="3:5" ht="12.75">
      <c r="C553" s="3"/>
      <c r="D553" s="3"/>
      <c r="E553" s="3"/>
    </row>
    <row r="554" spans="3:5" ht="12.75">
      <c r="C554" s="3"/>
      <c r="D554" s="3"/>
      <c r="E554" s="3"/>
    </row>
    <row r="555" spans="3:5" ht="12.75">
      <c r="C555" s="3"/>
      <c r="D555" s="3"/>
      <c r="E555" s="3"/>
    </row>
  </sheetData>
  <sheetProtection/>
  <autoFilter ref="B8:G505"/>
  <mergeCells count="1">
    <mergeCell ref="C2:G2"/>
  </mergeCells>
  <printOptions/>
  <pageMargins left="0.69" right="0.16" top="1.64" bottom="0.66" header="0" footer="0"/>
  <pageSetup fitToHeight="18" fitToWidth="1" horizontalDpi="600" verticalDpi="600" orientation="landscape" paperSize="8" r:id="rId2"/>
  <headerFooter alignWithMargins="0">
    <oddHeader>&amp;L&amp;G</oddHeader>
    <oddFooter>&amp;C Carretera de la Sagrera, 3. 08187 - Telf. 93.844.80.25  Fax. 93.844.93.80
www.ser.cat - st.eulaliaron@diba.cat&amp;R&amp;P &amp; de &amp;N</oddFooter>
  </headerFooter>
  <ignoredErrors>
    <ignoredError sqref="G54" formulaRange="1"/>
    <ignoredError sqref="D9:E55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122"/>
  <sheetViews>
    <sheetView zoomScale="80" zoomScaleNormal="80" workbookViewId="0" topLeftCell="A2">
      <pane ySplit="7" topLeftCell="BM9" activePane="bottomLeft" state="frozen"/>
      <selection pane="topLeft" activeCell="C31" sqref="C31:C32"/>
      <selection pane="bottomLeft" activeCell="C11" sqref="C11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89.8515625" style="2" customWidth="1"/>
    <col min="4" max="4" width="17.421875" style="2" bestFit="1" customWidth="1"/>
    <col min="5" max="16384" width="11.421875" style="2" customWidth="1"/>
  </cols>
  <sheetData>
    <row r="2" spans="3:4" ht="12.75">
      <c r="C2" s="130" t="s">
        <v>141</v>
      </c>
      <c r="D2" s="36"/>
    </row>
    <row r="4" spans="2:3" ht="12.75">
      <c r="B4" s="31" t="s">
        <v>601</v>
      </c>
      <c r="C4" s="5"/>
    </row>
    <row r="5" spans="2:3" ht="12.75">
      <c r="B5" s="3"/>
      <c r="C5" s="3"/>
    </row>
    <row r="6" spans="2:3" ht="12.75">
      <c r="B6" s="9" t="s">
        <v>566</v>
      </c>
      <c r="C6" s="9"/>
    </row>
    <row r="7" ht="12.75">
      <c r="B7" s="3"/>
    </row>
    <row r="8" spans="1:4" ht="12.75">
      <c r="A8" s="41" t="s">
        <v>295</v>
      </c>
      <c r="B8" s="12" t="s">
        <v>569</v>
      </c>
      <c r="C8" s="13" t="s">
        <v>570</v>
      </c>
      <c r="D8" s="109">
        <v>2015</v>
      </c>
    </row>
    <row r="9" spans="1:4" ht="12.75">
      <c r="A9" s="32">
        <v>1</v>
      </c>
      <c r="B9" s="32">
        <v>11200</v>
      </c>
      <c r="C9" s="2" t="s">
        <v>766</v>
      </c>
      <c r="D9" s="111">
        <v>8246</v>
      </c>
    </row>
    <row r="10" spans="1:4" ht="12.75">
      <c r="A10" s="32">
        <v>1</v>
      </c>
      <c r="B10" s="32">
        <v>11300</v>
      </c>
      <c r="C10" s="2" t="s">
        <v>257</v>
      </c>
      <c r="D10" s="111">
        <v>2531980.82</v>
      </c>
    </row>
    <row r="11" spans="1:4" ht="12.75">
      <c r="A11" s="3">
        <v>1</v>
      </c>
      <c r="B11" s="37">
        <v>11301</v>
      </c>
      <c r="C11" s="2" t="s">
        <v>767</v>
      </c>
      <c r="D11" s="111">
        <v>233157.5</v>
      </c>
    </row>
    <row r="12" spans="1:4" ht="12.75">
      <c r="A12" s="3">
        <v>1</v>
      </c>
      <c r="B12" s="37">
        <v>11500</v>
      </c>
      <c r="C12" s="2" t="s">
        <v>258</v>
      </c>
      <c r="D12" s="111">
        <v>522735.7</v>
      </c>
    </row>
    <row r="13" spans="1:4" ht="12.75">
      <c r="A13" s="32">
        <v>1</v>
      </c>
      <c r="B13" s="32">
        <v>11600</v>
      </c>
      <c r="C13" s="2" t="s">
        <v>602</v>
      </c>
      <c r="D13" s="111">
        <v>184032</v>
      </c>
    </row>
    <row r="14" spans="1:4" ht="12.75">
      <c r="A14" s="32">
        <v>1</v>
      </c>
      <c r="B14" s="35">
        <v>13000</v>
      </c>
      <c r="C14" s="2" t="s">
        <v>259</v>
      </c>
      <c r="D14" s="111">
        <v>116844</v>
      </c>
    </row>
    <row r="15" spans="1:4" ht="12.75">
      <c r="A15" s="32"/>
      <c r="B15" s="33"/>
      <c r="C15" s="22" t="s">
        <v>603</v>
      </c>
      <c r="D15" s="110">
        <f>+SUM(D9:D14)</f>
        <v>3596996.02</v>
      </c>
    </row>
    <row r="16" spans="1:4" ht="12.75">
      <c r="A16" s="32"/>
      <c r="B16" s="34"/>
      <c r="C16" s="30"/>
      <c r="D16" s="132"/>
    </row>
    <row r="17" spans="1:4" ht="12.75">
      <c r="A17" s="35">
        <v>2</v>
      </c>
      <c r="B17" s="35">
        <v>29000</v>
      </c>
      <c r="C17" s="2" t="s">
        <v>604</v>
      </c>
      <c r="D17" s="111">
        <v>42241</v>
      </c>
    </row>
    <row r="18" spans="1:4" ht="12.75">
      <c r="A18" s="32"/>
      <c r="B18" s="38"/>
      <c r="C18" s="22" t="s">
        <v>605</v>
      </c>
      <c r="D18" s="110">
        <f>+D17</f>
        <v>42241</v>
      </c>
    </row>
    <row r="19" spans="1:4" ht="12.75">
      <c r="A19" s="3"/>
      <c r="B19" s="39"/>
      <c r="D19" s="132"/>
    </row>
    <row r="20" spans="1:4" ht="12.75">
      <c r="A20" s="32">
        <v>3</v>
      </c>
      <c r="B20" s="32">
        <v>30200</v>
      </c>
      <c r="C20" s="2" t="s">
        <v>606</v>
      </c>
      <c r="D20" s="111">
        <v>557057.03</v>
      </c>
    </row>
    <row r="21" spans="1:4" ht="12.75">
      <c r="A21" s="3">
        <v>3</v>
      </c>
      <c r="B21" s="37">
        <v>30900</v>
      </c>
      <c r="C21" s="2" t="s">
        <v>607</v>
      </c>
      <c r="D21" s="111">
        <v>4494.24</v>
      </c>
    </row>
    <row r="22" spans="1:4" ht="12.75">
      <c r="A22" s="32">
        <v>3</v>
      </c>
      <c r="B22" s="32">
        <v>31900</v>
      </c>
      <c r="C22" s="2" t="s">
        <v>608</v>
      </c>
      <c r="D22" s="111">
        <v>250</v>
      </c>
    </row>
    <row r="23" spans="1:4" ht="12.75">
      <c r="A23" s="3">
        <v>3</v>
      </c>
      <c r="B23" s="37">
        <v>31901</v>
      </c>
      <c r="C23" s="2" t="s">
        <v>260</v>
      </c>
      <c r="D23" s="111">
        <v>14524.52</v>
      </c>
    </row>
    <row r="24" spans="1:4" ht="12.75">
      <c r="A24" s="32">
        <v>3</v>
      </c>
      <c r="B24" s="32">
        <v>32100</v>
      </c>
      <c r="C24" s="2" t="s">
        <v>254</v>
      </c>
      <c r="D24" s="111">
        <v>24500</v>
      </c>
    </row>
    <row r="25" spans="1:4" ht="12.75">
      <c r="A25" s="3">
        <v>3</v>
      </c>
      <c r="B25" s="37">
        <v>32500</v>
      </c>
      <c r="C25" s="2" t="s">
        <v>609</v>
      </c>
      <c r="D25" s="111">
        <v>2450</v>
      </c>
    </row>
    <row r="26" spans="1:4" ht="12.75">
      <c r="A26" s="32">
        <v>3</v>
      </c>
      <c r="B26" s="32">
        <v>32900</v>
      </c>
      <c r="C26" s="2" t="s">
        <v>261</v>
      </c>
      <c r="D26" s="111">
        <v>120</v>
      </c>
    </row>
    <row r="27" spans="1:4" ht="12.75">
      <c r="A27" s="3">
        <v>3</v>
      </c>
      <c r="B27" s="37">
        <v>33100</v>
      </c>
      <c r="C27" s="2" t="s">
        <v>262</v>
      </c>
      <c r="D27" s="111">
        <v>2353.75</v>
      </c>
    </row>
    <row r="28" spans="1:4" ht="12.75">
      <c r="A28" s="32">
        <v>3</v>
      </c>
      <c r="B28" s="32">
        <v>33200</v>
      </c>
      <c r="C28" s="2" t="s">
        <v>610</v>
      </c>
      <c r="D28" s="111">
        <v>64484.3</v>
      </c>
    </row>
    <row r="29" spans="1:4" ht="12.75">
      <c r="A29" s="3">
        <v>3</v>
      </c>
      <c r="B29" s="37">
        <v>33500</v>
      </c>
      <c r="C29" s="2" t="s">
        <v>253</v>
      </c>
      <c r="D29" s="111">
        <v>4749.66</v>
      </c>
    </row>
    <row r="30" spans="1:4" ht="12.75">
      <c r="A30" s="32">
        <v>3</v>
      </c>
      <c r="B30" s="32">
        <v>33600</v>
      </c>
      <c r="C30" s="2" t="s">
        <v>255</v>
      </c>
      <c r="D30" s="111">
        <v>106.6</v>
      </c>
    </row>
    <row r="31" spans="1:4" ht="12.75">
      <c r="A31" s="3">
        <v>3</v>
      </c>
      <c r="B31" s="37">
        <v>33700</v>
      </c>
      <c r="C31" s="2" t="s">
        <v>559</v>
      </c>
      <c r="D31" s="111">
        <v>125</v>
      </c>
    </row>
    <row r="32" spans="1:4" ht="12.75">
      <c r="A32" s="32">
        <v>3</v>
      </c>
      <c r="B32" s="32">
        <v>33800</v>
      </c>
      <c r="C32" s="2" t="s">
        <v>611</v>
      </c>
      <c r="D32" s="111">
        <v>12143.49</v>
      </c>
    </row>
    <row r="33" spans="1:4" ht="12.75">
      <c r="A33" s="3">
        <v>3</v>
      </c>
      <c r="B33" s="37">
        <v>33801</v>
      </c>
      <c r="C33" s="2" t="s">
        <v>116</v>
      </c>
      <c r="D33" s="111">
        <v>0</v>
      </c>
    </row>
    <row r="34" spans="1:4" ht="12.75">
      <c r="A34" s="32">
        <v>3</v>
      </c>
      <c r="B34" s="32">
        <v>34200</v>
      </c>
      <c r="C34" s="2" t="s">
        <v>612</v>
      </c>
      <c r="D34" s="111">
        <v>146624.77</v>
      </c>
    </row>
    <row r="35" spans="1:4" ht="12.75">
      <c r="A35" s="3">
        <v>3</v>
      </c>
      <c r="B35" s="37">
        <v>34202</v>
      </c>
      <c r="C35" s="2" t="s">
        <v>613</v>
      </c>
      <c r="D35" s="111">
        <v>63000</v>
      </c>
    </row>
    <row r="36" spans="1:4" ht="12.75">
      <c r="A36" s="32">
        <v>3</v>
      </c>
      <c r="B36" s="32">
        <v>34300</v>
      </c>
      <c r="C36" s="2" t="s">
        <v>263</v>
      </c>
      <c r="D36" s="111">
        <v>2455.79</v>
      </c>
    </row>
    <row r="37" spans="1:4" ht="12.75">
      <c r="A37" s="3">
        <v>3</v>
      </c>
      <c r="B37" s="37">
        <v>34900</v>
      </c>
      <c r="C37" s="2" t="s">
        <v>614</v>
      </c>
      <c r="D37" s="111">
        <v>20822.84</v>
      </c>
    </row>
    <row r="38" spans="1:4" ht="12.75">
      <c r="A38" s="32">
        <v>3</v>
      </c>
      <c r="B38" s="32">
        <v>34901</v>
      </c>
      <c r="C38" s="2" t="s">
        <v>264</v>
      </c>
      <c r="D38" s="111">
        <v>56060.95</v>
      </c>
    </row>
    <row r="39" spans="1:4" ht="12.75">
      <c r="A39" s="3">
        <v>3</v>
      </c>
      <c r="B39" s="37">
        <v>34902</v>
      </c>
      <c r="C39" s="2" t="s">
        <v>117</v>
      </c>
      <c r="D39" s="111">
        <v>880.44</v>
      </c>
    </row>
    <row r="40" spans="1:4" ht="12.75">
      <c r="A40" s="32">
        <v>3</v>
      </c>
      <c r="B40" s="32">
        <v>34903</v>
      </c>
      <c r="C40" s="2" t="s">
        <v>118</v>
      </c>
      <c r="D40" s="111">
        <v>125</v>
      </c>
    </row>
    <row r="41" spans="1:4" ht="12.75">
      <c r="A41" s="3">
        <v>3</v>
      </c>
      <c r="B41" s="37">
        <v>35001</v>
      </c>
      <c r="C41" s="2" t="s">
        <v>289</v>
      </c>
      <c r="D41" s="111">
        <v>0</v>
      </c>
    </row>
    <row r="42" spans="1:4" ht="12.75">
      <c r="A42" s="32">
        <v>3</v>
      </c>
      <c r="B42" s="32">
        <v>35002</v>
      </c>
      <c r="C42" s="2" t="s">
        <v>119</v>
      </c>
      <c r="D42" s="111">
        <v>26274.75</v>
      </c>
    </row>
    <row r="43" spans="1:4" ht="12.75">
      <c r="A43" s="3">
        <v>3</v>
      </c>
      <c r="B43" s="37">
        <v>35003</v>
      </c>
      <c r="C43" s="2" t="s">
        <v>751</v>
      </c>
      <c r="D43" s="111">
        <v>14036.05</v>
      </c>
    </row>
    <row r="44" spans="1:4" ht="12.75">
      <c r="A44" s="32">
        <v>3</v>
      </c>
      <c r="B44" s="32">
        <v>35004</v>
      </c>
      <c r="C44" s="2" t="s">
        <v>752</v>
      </c>
      <c r="D44" s="111">
        <v>7000</v>
      </c>
    </row>
    <row r="45" spans="1:4" ht="12.75">
      <c r="A45" s="3">
        <v>3</v>
      </c>
      <c r="B45" s="37">
        <v>39100</v>
      </c>
      <c r="C45" s="2" t="s">
        <v>615</v>
      </c>
      <c r="D45" s="111">
        <v>15000</v>
      </c>
    </row>
    <row r="46" spans="1:4" ht="12.75">
      <c r="A46" s="32">
        <v>3</v>
      </c>
      <c r="B46" s="32">
        <v>39101</v>
      </c>
      <c r="C46" s="2" t="s">
        <v>120</v>
      </c>
      <c r="D46" s="111">
        <v>72000</v>
      </c>
    </row>
    <row r="47" spans="1:4" ht="12.75">
      <c r="A47" s="3">
        <v>3</v>
      </c>
      <c r="B47" s="37">
        <v>39300</v>
      </c>
      <c r="C47" s="2" t="s">
        <v>616</v>
      </c>
      <c r="D47" s="111">
        <v>9075.79</v>
      </c>
    </row>
    <row r="48" spans="1:4" ht="12.75">
      <c r="A48" s="32">
        <v>3</v>
      </c>
      <c r="B48" s="32">
        <v>39900</v>
      </c>
      <c r="C48" s="2" t="s">
        <v>121</v>
      </c>
      <c r="D48" s="111">
        <v>0</v>
      </c>
    </row>
    <row r="49" spans="1:4" ht="12.75">
      <c r="A49" s="3">
        <v>3</v>
      </c>
      <c r="B49" s="37">
        <v>39901</v>
      </c>
      <c r="C49" s="2" t="s">
        <v>265</v>
      </c>
      <c r="D49" s="111">
        <v>8247</v>
      </c>
    </row>
    <row r="50" spans="1:4" ht="12.75">
      <c r="A50" s="32">
        <v>3</v>
      </c>
      <c r="B50" s="32">
        <v>39910</v>
      </c>
      <c r="C50" s="2" t="s">
        <v>266</v>
      </c>
      <c r="D50" s="111">
        <v>105265.83</v>
      </c>
    </row>
    <row r="51" spans="1:4" ht="12.75">
      <c r="A51" s="3">
        <v>3</v>
      </c>
      <c r="B51" s="37">
        <v>39912</v>
      </c>
      <c r="C51" s="2" t="s">
        <v>267</v>
      </c>
      <c r="D51" s="111">
        <v>2037.83</v>
      </c>
    </row>
    <row r="52" spans="1:4" ht="12.75">
      <c r="A52" s="32">
        <v>3</v>
      </c>
      <c r="B52" s="32">
        <v>39920</v>
      </c>
      <c r="C52" s="2" t="s">
        <v>268</v>
      </c>
      <c r="D52" s="111">
        <v>3036.64</v>
      </c>
    </row>
    <row r="53" spans="1:4" ht="12.75">
      <c r="A53" s="3">
        <v>3</v>
      </c>
      <c r="B53" s="37">
        <v>39921</v>
      </c>
      <c r="C53" s="2" t="s">
        <v>269</v>
      </c>
      <c r="D53" s="111">
        <v>0</v>
      </c>
    </row>
    <row r="54" spans="1:4" ht="12.75">
      <c r="A54" s="32">
        <v>3</v>
      </c>
      <c r="B54" s="32">
        <v>39962</v>
      </c>
      <c r="C54" s="2" t="s">
        <v>270</v>
      </c>
      <c r="D54" s="111">
        <v>23570</v>
      </c>
    </row>
    <row r="55" spans="1:4" ht="12.75">
      <c r="A55" s="3">
        <v>3</v>
      </c>
      <c r="B55" s="37">
        <v>39963</v>
      </c>
      <c r="C55" s="2" t="s">
        <v>667</v>
      </c>
      <c r="D55" s="111">
        <v>1</v>
      </c>
    </row>
    <row r="56" spans="1:4" ht="12.75">
      <c r="A56" s="32">
        <v>3</v>
      </c>
      <c r="B56" s="32">
        <v>39964</v>
      </c>
      <c r="C56" s="2" t="s">
        <v>271</v>
      </c>
      <c r="D56" s="111">
        <v>1</v>
      </c>
    </row>
    <row r="57" spans="1:4" ht="12.75">
      <c r="A57" s="3">
        <v>3</v>
      </c>
      <c r="B57" s="37">
        <v>39965</v>
      </c>
      <c r="C57" s="2" t="s">
        <v>677</v>
      </c>
      <c r="D57" s="111">
        <v>1</v>
      </c>
    </row>
    <row r="58" spans="1:4" ht="12.75">
      <c r="A58" s="32">
        <v>3</v>
      </c>
      <c r="B58" s="32">
        <v>39966</v>
      </c>
      <c r="C58" s="2" t="s">
        <v>122</v>
      </c>
      <c r="D58" s="111">
        <v>1</v>
      </c>
    </row>
    <row r="59" spans="1:4" s="8" customFormat="1" ht="12.75">
      <c r="A59" s="35">
        <v>3</v>
      </c>
      <c r="B59" s="35">
        <v>39967</v>
      </c>
      <c r="C59" s="2" t="s">
        <v>20</v>
      </c>
      <c r="D59" s="111">
        <v>1</v>
      </c>
    </row>
    <row r="60" spans="1:4" s="8" customFormat="1" ht="12.75">
      <c r="A60" s="34"/>
      <c r="B60" s="38"/>
      <c r="C60" s="22" t="s">
        <v>617</v>
      </c>
      <c r="D60" s="27">
        <f>+SUM(D20:D59)</f>
        <v>1262877.2700000003</v>
      </c>
    </row>
    <row r="61" spans="1:4" s="8" customFormat="1" ht="12.75">
      <c r="A61" s="34"/>
      <c r="B61" s="39"/>
      <c r="C61" s="2"/>
      <c r="D61" s="132"/>
    </row>
    <row r="62" spans="1:4" ht="12.75">
      <c r="A62" s="32">
        <v>4</v>
      </c>
      <c r="B62" s="32">
        <v>42000</v>
      </c>
      <c r="C62" s="2" t="s">
        <v>618</v>
      </c>
      <c r="D62" s="111">
        <v>1361014.44</v>
      </c>
    </row>
    <row r="63" spans="1:4" ht="12.75">
      <c r="A63" s="3">
        <v>4</v>
      </c>
      <c r="B63" s="37">
        <v>45000</v>
      </c>
      <c r="C63" s="2" t="s">
        <v>272</v>
      </c>
      <c r="D63" s="111">
        <v>146062.2</v>
      </c>
    </row>
    <row r="64" spans="1:4" ht="12.75">
      <c r="A64" s="32">
        <v>4</v>
      </c>
      <c r="B64" s="32">
        <v>45002</v>
      </c>
      <c r="C64" s="2" t="s">
        <v>250</v>
      </c>
      <c r="D64" s="111">
        <v>929</v>
      </c>
    </row>
    <row r="65" spans="1:4" ht="12.75">
      <c r="A65" s="3">
        <v>4</v>
      </c>
      <c r="B65" s="37">
        <v>45030</v>
      </c>
      <c r="C65" s="2" t="s">
        <v>273</v>
      </c>
      <c r="D65" s="111">
        <v>0</v>
      </c>
    </row>
    <row r="66" spans="1:4" ht="12.75">
      <c r="A66" s="32">
        <v>4</v>
      </c>
      <c r="B66" s="32">
        <v>45080</v>
      </c>
      <c r="C66" s="2" t="s">
        <v>274</v>
      </c>
      <c r="D66" s="111">
        <v>55128.28</v>
      </c>
    </row>
    <row r="67" spans="1:4" ht="12.75">
      <c r="A67" s="3">
        <v>4</v>
      </c>
      <c r="B67" s="37">
        <v>45081</v>
      </c>
      <c r="C67" s="2" t="s">
        <v>276</v>
      </c>
      <c r="D67" s="111">
        <v>12000</v>
      </c>
    </row>
    <row r="68" spans="1:4" ht="12.75">
      <c r="A68" s="32">
        <v>4</v>
      </c>
      <c r="B68" s="32">
        <v>45082</v>
      </c>
      <c r="C68" s="2" t="s">
        <v>275</v>
      </c>
      <c r="D68" s="111">
        <v>0</v>
      </c>
    </row>
    <row r="69" spans="1:4" ht="12.75">
      <c r="A69" s="3">
        <v>4</v>
      </c>
      <c r="B69" s="37">
        <v>45083</v>
      </c>
      <c r="C69" s="2" t="s">
        <v>277</v>
      </c>
      <c r="D69" s="111">
        <v>0</v>
      </c>
    </row>
    <row r="70" spans="1:4" ht="12.75">
      <c r="A70" s="32">
        <v>4</v>
      </c>
      <c r="B70" s="32">
        <v>45089</v>
      </c>
      <c r="C70" s="2" t="s">
        <v>278</v>
      </c>
      <c r="D70" s="111">
        <v>0</v>
      </c>
    </row>
    <row r="71" spans="1:4" ht="12.75">
      <c r="A71" s="3">
        <v>4</v>
      </c>
      <c r="B71" s="37">
        <v>46100</v>
      </c>
      <c r="C71" s="2" t="s">
        <v>666</v>
      </c>
      <c r="D71" s="111">
        <v>23309</v>
      </c>
    </row>
    <row r="72" spans="1:4" ht="12.75">
      <c r="A72" s="32">
        <v>4</v>
      </c>
      <c r="B72" s="32">
        <v>46101</v>
      </c>
      <c r="C72" s="2" t="s">
        <v>123</v>
      </c>
      <c r="D72" s="111">
        <v>35000</v>
      </c>
    </row>
    <row r="73" spans="1:4" ht="12.75">
      <c r="A73" s="3">
        <v>4</v>
      </c>
      <c r="B73" s="37">
        <v>46102</v>
      </c>
      <c r="C73" s="2" t="s">
        <v>590</v>
      </c>
      <c r="D73" s="111">
        <v>12000</v>
      </c>
    </row>
    <row r="74" spans="1:4" ht="12.75">
      <c r="A74" s="32">
        <v>4</v>
      </c>
      <c r="B74" s="32">
        <v>46103</v>
      </c>
      <c r="C74" s="2" t="s">
        <v>5</v>
      </c>
      <c r="D74" s="111">
        <v>1</v>
      </c>
    </row>
    <row r="75" spans="1:4" ht="12.75">
      <c r="A75" s="3">
        <v>4</v>
      </c>
      <c r="B75" s="37">
        <v>46104</v>
      </c>
      <c r="C75" s="2" t="s">
        <v>27</v>
      </c>
      <c r="D75" s="111">
        <v>1</v>
      </c>
    </row>
    <row r="76" spans="1:4" ht="12.75">
      <c r="A76" s="32">
        <v>4</v>
      </c>
      <c r="B76" s="32">
        <v>46105</v>
      </c>
      <c r="C76" s="2" t="s">
        <v>24</v>
      </c>
      <c r="D76" s="111">
        <v>102545.85</v>
      </c>
    </row>
    <row r="77" spans="1:4" ht="12.75">
      <c r="A77" s="3">
        <v>4</v>
      </c>
      <c r="B77" s="37">
        <v>46106</v>
      </c>
      <c r="C77" s="2" t="s">
        <v>23</v>
      </c>
      <c r="D77" s="111">
        <v>68363.9</v>
      </c>
    </row>
    <row r="78" spans="1:4" ht="12.75">
      <c r="A78" s="32">
        <v>4</v>
      </c>
      <c r="B78" s="32">
        <v>46107</v>
      </c>
      <c r="C78" s="2" t="s">
        <v>25</v>
      </c>
      <c r="D78" s="111">
        <v>22252</v>
      </c>
    </row>
    <row r="79" spans="1:4" ht="12.75">
      <c r="A79" s="3">
        <v>4</v>
      </c>
      <c r="B79" s="37">
        <v>46130</v>
      </c>
      <c r="C79" s="2" t="s">
        <v>22</v>
      </c>
      <c r="D79" s="111">
        <v>40000</v>
      </c>
    </row>
    <row r="80" spans="1:4" ht="12.75">
      <c r="A80" s="32">
        <v>4</v>
      </c>
      <c r="B80" s="32">
        <v>46131</v>
      </c>
      <c r="C80" s="2" t="s">
        <v>230</v>
      </c>
      <c r="D80" s="111">
        <v>28868.93</v>
      </c>
    </row>
    <row r="81" spans="1:4" ht="12.75">
      <c r="A81" s="3">
        <v>4</v>
      </c>
      <c r="B81" s="37">
        <v>46125</v>
      </c>
      <c r="C81" s="2" t="s">
        <v>279</v>
      </c>
      <c r="D81" s="111">
        <v>0</v>
      </c>
    </row>
    <row r="82" spans="1:4" ht="12.75">
      <c r="A82" s="32">
        <v>4</v>
      </c>
      <c r="B82" s="32">
        <v>46155</v>
      </c>
      <c r="C82" s="2" t="s">
        <v>279</v>
      </c>
      <c r="D82" s="111">
        <v>200000</v>
      </c>
    </row>
    <row r="83" spans="1:4" ht="12.75">
      <c r="A83" s="3">
        <v>4</v>
      </c>
      <c r="B83" s="37">
        <v>46157</v>
      </c>
      <c r="C83" s="2" t="s">
        <v>287</v>
      </c>
      <c r="D83" s="111">
        <v>0</v>
      </c>
    </row>
    <row r="84" spans="1:4" ht="12.75">
      <c r="A84" s="32">
        <v>4</v>
      </c>
      <c r="B84" s="32">
        <v>46158</v>
      </c>
      <c r="C84" s="2" t="s">
        <v>558</v>
      </c>
      <c r="D84" s="111">
        <v>200000</v>
      </c>
    </row>
    <row r="85" spans="1:4" ht="12.75">
      <c r="A85" s="32">
        <v>4</v>
      </c>
      <c r="B85" s="32">
        <v>46180</v>
      </c>
      <c r="C85" s="2" t="s">
        <v>2</v>
      </c>
      <c r="D85" s="111">
        <v>1</v>
      </c>
    </row>
    <row r="86" spans="1:4" ht="12.75">
      <c r="A86" s="3">
        <v>4</v>
      </c>
      <c r="B86" s="37">
        <v>46199</v>
      </c>
      <c r="C86" s="2" t="s">
        <v>280</v>
      </c>
      <c r="D86" s="111">
        <v>0</v>
      </c>
    </row>
    <row r="87" spans="1:4" ht="12.75">
      <c r="A87" s="32">
        <v>4</v>
      </c>
      <c r="B87" s="32">
        <v>46501</v>
      </c>
      <c r="C87" s="2" t="s">
        <v>281</v>
      </c>
      <c r="D87" s="111">
        <v>42248.12</v>
      </c>
    </row>
    <row r="88" spans="1:4" ht="12.75">
      <c r="A88" s="3">
        <v>4</v>
      </c>
      <c r="B88" s="37">
        <v>46502</v>
      </c>
      <c r="C88" s="2" t="s">
        <v>282</v>
      </c>
      <c r="D88" s="111">
        <v>14206.15</v>
      </c>
    </row>
    <row r="89" spans="1:4" ht="12.75">
      <c r="A89" s="32">
        <v>4</v>
      </c>
      <c r="B89" s="32">
        <v>46503</v>
      </c>
      <c r="C89" s="2" t="s">
        <v>619</v>
      </c>
      <c r="D89" s="111">
        <v>4712.2</v>
      </c>
    </row>
    <row r="90" spans="1:4" ht="12.75">
      <c r="A90" s="3">
        <v>4</v>
      </c>
      <c r="B90" s="37">
        <v>46504</v>
      </c>
      <c r="C90" s="2" t="s">
        <v>124</v>
      </c>
      <c r="D90" s="111">
        <v>754</v>
      </c>
    </row>
    <row r="91" spans="1:4" ht="12.75">
      <c r="A91" s="32">
        <v>4</v>
      </c>
      <c r="B91" s="32">
        <v>46505</v>
      </c>
      <c r="C91" s="2" t="s">
        <v>454</v>
      </c>
      <c r="D91" s="111">
        <v>31728.4</v>
      </c>
    </row>
    <row r="92" spans="1:4" ht="12.75">
      <c r="A92" s="3">
        <v>4</v>
      </c>
      <c r="B92" s="37">
        <v>46600</v>
      </c>
      <c r="C92" s="2" t="s">
        <v>682</v>
      </c>
      <c r="D92" s="111">
        <v>0</v>
      </c>
    </row>
    <row r="93" spans="1:4" ht="12.75">
      <c r="A93" s="32">
        <v>4</v>
      </c>
      <c r="B93" s="32">
        <v>47100</v>
      </c>
      <c r="C93" s="2" t="s">
        <v>283</v>
      </c>
      <c r="D93" s="111">
        <v>1</v>
      </c>
    </row>
    <row r="94" spans="1:4" ht="12.75">
      <c r="A94" s="3">
        <v>4</v>
      </c>
      <c r="B94" s="37">
        <v>48000</v>
      </c>
      <c r="C94" s="2" t="s">
        <v>620</v>
      </c>
      <c r="D94" s="111">
        <v>0</v>
      </c>
    </row>
    <row r="95" spans="1:4" s="8" customFormat="1" ht="12.75">
      <c r="A95" s="35">
        <v>4</v>
      </c>
      <c r="B95" s="35">
        <v>48001</v>
      </c>
      <c r="C95" s="2" t="s">
        <v>125</v>
      </c>
      <c r="D95" s="111">
        <v>0</v>
      </c>
    </row>
    <row r="96" spans="1:4" s="8" customFormat="1" ht="12.75">
      <c r="A96" s="35"/>
      <c r="B96" s="38"/>
      <c r="C96" s="22" t="s">
        <v>621</v>
      </c>
      <c r="D96" s="110">
        <f>+SUM(D62:D95)</f>
        <v>2401126.4699999997</v>
      </c>
    </row>
    <row r="97" spans="1:4" s="8" customFormat="1" ht="12.75">
      <c r="A97" s="34"/>
      <c r="B97" s="39"/>
      <c r="C97" s="2"/>
      <c r="D97" s="132"/>
    </row>
    <row r="98" spans="1:4" ht="12.75">
      <c r="A98" s="32">
        <v>5</v>
      </c>
      <c r="B98" s="32">
        <v>52100</v>
      </c>
      <c r="C98" s="2" t="s">
        <v>678</v>
      </c>
      <c r="D98" s="111">
        <v>40</v>
      </c>
    </row>
    <row r="99" spans="1:4" ht="12.75">
      <c r="A99" s="3">
        <v>5</v>
      </c>
      <c r="B99" s="37">
        <v>54901</v>
      </c>
      <c r="C99" s="2" t="s">
        <v>622</v>
      </c>
      <c r="D99" s="111">
        <v>0</v>
      </c>
    </row>
    <row r="100" spans="1:4" ht="12.75">
      <c r="A100" s="32">
        <v>5</v>
      </c>
      <c r="B100" s="32">
        <v>54902</v>
      </c>
      <c r="C100" s="2" t="s">
        <v>284</v>
      </c>
      <c r="D100" s="111">
        <v>10000</v>
      </c>
    </row>
    <row r="101" spans="1:4" ht="12.75">
      <c r="A101" s="3">
        <v>5</v>
      </c>
      <c r="B101" s="37">
        <v>54903</v>
      </c>
      <c r="C101" s="2" t="s">
        <v>252</v>
      </c>
      <c r="D101" s="111">
        <v>2255.16</v>
      </c>
    </row>
    <row r="102" spans="1:4" ht="12.75">
      <c r="A102" s="32">
        <v>5</v>
      </c>
      <c r="B102" s="32">
        <v>54904</v>
      </c>
      <c r="C102" s="2" t="s">
        <v>285</v>
      </c>
      <c r="D102" s="111">
        <v>8755.2</v>
      </c>
    </row>
    <row r="103" spans="1:4" ht="12.75">
      <c r="A103" s="3">
        <v>5</v>
      </c>
      <c r="B103" s="37">
        <v>54905</v>
      </c>
      <c r="C103" s="2" t="s">
        <v>126</v>
      </c>
      <c r="D103" s="111">
        <v>0</v>
      </c>
    </row>
    <row r="104" spans="1:4" ht="12.75">
      <c r="A104" s="32">
        <v>5</v>
      </c>
      <c r="B104" s="32">
        <v>54906</v>
      </c>
      <c r="C104" s="2" t="s">
        <v>127</v>
      </c>
      <c r="D104" s="111">
        <v>0</v>
      </c>
    </row>
    <row r="105" spans="1:4" ht="12.75">
      <c r="A105" s="3">
        <v>5</v>
      </c>
      <c r="B105" s="37">
        <v>55000</v>
      </c>
      <c r="C105" s="2" t="s">
        <v>623</v>
      </c>
      <c r="D105" s="111">
        <v>54000</v>
      </c>
    </row>
    <row r="106" spans="1:4" s="8" customFormat="1" ht="12.75">
      <c r="A106" s="35">
        <v>5</v>
      </c>
      <c r="B106" s="35">
        <v>55001</v>
      </c>
      <c r="C106" s="2" t="s">
        <v>286</v>
      </c>
      <c r="D106" s="111">
        <v>3600</v>
      </c>
    </row>
    <row r="107" spans="1:4" s="8" customFormat="1" ht="12.75">
      <c r="A107" s="34"/>
      <c r="B107" s="40"/>
      <c r="C107" s="22" t="s">
        <v>624</v>
      </c>
      <c r="D107" s="110">
        <f>+SUM(D98:D106)</f>
        <v>78650.36</v>
      </c>
    </row>
    <row r="108" spans="2:4" s="8" customFormat="1" ht="12.75">
      <c r="B108" s="34"/>
      <c r="D108" s="132"/>
    </row>
    <row r="109" spans="1:4" ht="12.75">
      <c r="A109" s="34"/>
      <c r="B109" s="40"/>
      <c r="C109" s="22" t="s">
        <v>290</v>
      </c>
      <c r="D109" s="110">
        <v>0</v>
      </c>
    </row>
    <row r="110" spans="2:4" ht="12.75">
      <c r="B110" s="3"/>
      <c r="D110" s="132"/>
    </row>
    <row r="111" spans="1:4" ht="12.75">
      <c r="A111" s="32">
        <v>7</v>
      </c>
      <c r="B111" s="32">
        <v>75060</v>
      </c>
      <c r="C111" s="2" t="s">
        <v>291</v>
      </c>
      <c r="D111" s="111">
        <v>11313.5</v>
      </c>
    </row>
    <row r="112" spans="1:4" ht="12.75">
      <c r="A112" s="3">
        <v>7</v>
      </c>
      <c r="B112" s="37">
        <v>75080</v>
      </c>
      <c r="C112" s="2" t="s">
        <v>292</v>
      </c>
      <c r="D112" s="111">
        <v>0</v>
      </c>
    </row>
    <row r="113" spans="1:4" ht="12.75">
      <c r="A113" s="32">
        <v>7</v>
      </c>
      <c r="B113" s="32">
        <v>76100</v>
      </c>
      <c r="C113" s="2" t="s">
        <v>293</v>
      </c>
      <c r="D113" s="111">
        <v>0</v>
      </c>
    </row>
    <row r="114" spans="1:4" ht="12.75">
      <c r="A114" s="3">
        <v>7</v>
      </c>
      <c r="B114" s="37">
        <v>76101</v>
      </c>
      <c r="C114" s="2" t="s">
        <v>668</v>
      </c>
      <c r="D114" s="111">
        <v>175357.38</v>
      </c>
    </row>
    <row r="115" spans="1:4" ht="12.75">
      <c r="A115" s="35">
        <v>7</v>
      </c>
      <c r="B115" s="35">
        <v>76700</v>
      </c>
      <c r="C115" s="2" t="s">
        <v>294</v>
      </c>
      <c r="D115" s="111">
        <v>440730.04</v>
      </c>
    </row>
    <row r="116" spans="1:4" ht="12.75">
      <c r="A116" s="34"/>
      <c r="B116" s="40"/>
      <c r="C116" s="22" t="s">
        <v>599</v>
      </c>
      <c r="D116" s="110">
        <f>+SUM(D111:D115)</f>
        <v>627400.9199999999</v>
      </c>
    </row>
    <row r="117" spans="1:4" ht="13.5" thickBot="1">
      <c r="A117" s="34"/>
      <c r="B117" s="39"/>
      <c r="C117" s="23"/>
      <c r="D117" s="114"/>
    </row>
    <row r="118" spans="1:4" s="8" customFormat="1" ht="13.5" thickBot="1">
      <c r="A118" s="2"/>
      <c r="B118" s="162"/>
      <c r="C118" s="160" t="s">
        <v>627</v>
      </c>
      <c r="D118" s="161">
        <f>+SUM(D9:D116)/2</f>
        <v>8009292.039999997</v>
      </c>
    </row>
    <row r="119" ht="12.75">
      <c r="B119" s="3"/>
    </row>
    <row r="120" ht="12.75">
      <c r="B120" s="3"/>
    </row>
    <row r="121" ht="12.75">
      <c r="B121" s="3"/>
    </row>
    <row r="122" ht="12.75">
      <c r="B122" s="3"/>
    </row>
  </sheetData>
  <sheetProtection/>
  <printOptions/>
  <pageMargins left="0.23" right="0.16" top="1.39" bottom="0.63" header="0" footer="0"/>
  <pageSetup fitToHeight="8" fitToWidth="1" horizontalDpi="600" verticalDpi="600" orientation="landscape" paperSize="9" r:id="rId2"/>
  <headerFooter alignWithMargins="0">
    <oddHeader>&amp;L&amp;G</oddHeader>
    <oddFooter>&amp;C Carretera de la Sagrera, 3. 08187 - Telf. 93.844.80.25  Fax. 93.844.93.80
www.ser.cat - st.eulaliaron@diba.cat</oddFooter>
  </headerFooter>
  <ignoredErrors>
    <ignoredError sqref="D15" formulaRange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62"/>
  <sheetViews>
    <sheetView view="pageBreakPreview" zoomScale="80" zoomScaleNormal="75" zoomScaleSheetLayoutView="80" workbookViewId="0" topLeftCell="A1">
      <selection activeCell="C11" sqref="C11"/>
    </sheetView>
  </sheetViews>
  <sheetFormatPr defaultColWidth="11.421875" defaultRowHeight="12.75"/>
  <cols>
    <col min="1" max="1" width="12.28125" style="30" bestFit="1" customWidth="1"/>
    <col min="2" max="2" width="11.00390625" style="2" customWidth="1"/>
    <col min="3" max="3" width="16.7109375" style="2" customWidth="1"/>
    <col min="4" max="4" width="13.140625" style="2" customWidth="1"/>
    <col min="5" max="5" width="56.28125" style="2" customWidth="1"/>
    <col min="6" max="6" width="18.57421875" style="52" customWidth="1"/>
    <col min="7" max="7" width="17.140625" style="2" customWidth="1"/>
    <col min="8" max="12" width="17.140625" style="91" customWidth="1"/>
    <col min="13" max="13" width="17.140625" style="2" customWidth="1"/>
    <col min="14" max="16384" width="11.421875" style="2" customWidth="1"/>
  </cols>
  <sheetData>
    <row r="1" spans="2:6" ht="12.75">
      <c r="B1" s="3"/>
      <c r="C1" s="3"/>
      <c r="D1" s="3"/>
      <c r="F1" s="51"/>
    </row>
    <row r="2" spans="2:7" ht="13.5" thickBot="1">
      <c r="B2" s="3"/>
      <c r="C2" s="3"/>
      <c r="D2" s="3"/>
      <c r="E2" s="78"/>
      <c r="F2" s="128"/>
      <c r="G2" s="78"/>
    </row>
    <row r="3" spans="2:13" ht="12.75">
      <c r="B3" s="203" t="s">
        <v>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2:13" ht="13.5" thickBot="1"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2:13" ht="13.5" thickBot="1">
      <c r="B5" s="221" t="s">
        <v>572</v>
      </c>
      <c r="C5" s="218" t="s">
        <v>573</v>
      </c>
      <c r="D5" s="215" t="s">
        <v>574</v>
      </c>
      <c r="E5" s="212" t="s">
        <v>575</v>
      </c>
      <c r="F5" s="231" t="s">
        <v>576</v>
      </c>
      <c r="G5" s="232"/>
      <c r="H5" s="233"/>
      <c r="I5" s="209"/>
      <c r="J5" s="210"/>
      <c r="K5" s="210"/>
      <c r="L5" s="210"/>
      <c r="M5" s="211"/>
    </row>
    <row r="6" spans="2:13" ht="13.5" customHeight="1" thickBot="1">
      <c r="B6" s="222"/>
      <c r="C6" s="219"/>
      <c r="D6" s="216"/>
      <c r="E6" s="213"/>
      <c r="F6" s="224" t="s">
        <v>8</v>
      </c>
      <c r="G6" s="224" t="s">
        <v>461</v>
      </c>
      <c r="H6" s="224" t="s">
        <v>7</v>
      </c>
      <c r="I6" s="224" t="s">
        <v>577</v>
      </c>
      <c r="J6" s="226" t="s">
        <v>578</v>
      </c>
      <c r="K6" s="227"/>
      <c r="L6" s="228"/>
      <c r="M6" s="229" t="s">
        <v>462</v>
      </c>
    </row>
    <row r="7" spans="2:13" ht="39" thickBot="1">
      <c r="B7" s="223"/>
      <c r="C7" s="220"/>
      <c r="D7" s="217"/>
      <c r="E7" s="214"/>
      <c r="F7" s="225"/>
      <c r="G7" s="225"/>
      <c r="H7" s="225"/>
      <c r="I7" s="225"/>
      <c r="J7" s="92" t="s">
        <v>580</v>
      </c>
      <c r="K7" s="93" t="s">
        <v>579</v>
      </c>
      <c r="L7" s="93" t="s">
        <v>581</v>
      </c>
      <c r="M7" s="230"/>
    </row>
    <row r="8" spans="2:13" ht="13.5" thickBot="1">
      <c r="B8" s="104" t="s">
        <v>582</v>
      </c>
      <c r="C8" s="105"/>
      <c r="D8" s="105"/>
      <c r="E8" s="106"/>
      <c r="F8" s="165"/>
      <c r="G8" s="97"/>
      <c r="H8" s="97">
        <f>+SUM(H9:H12)</f>
        <v>39055.38</v>
      </c>
      <c r="I8" s="97"/>
      <c r="J8" s="179"/>
      <c r="K8" s="180"/>
      <c r="L8" s="107"/>
      <c r="M8" s="97"/>
    </row>
    <row r="9" spans="1:13" s="10" customFormat="1" ht="12.75">
      <c r="A9" s="30"/>
      <c r="B9" s="166">
        <v>1</v>
      </c>
      <c r="C9" s="118">
        <v>151</v>
      </c>
      <c r="D9" s="118">
        <v>640002</v>
      </c>
      <c r="E9" s="167" t="s">
        <v>97</v>
      </c>
      <c r="F9" s="168">
        <f aca="true" t="shared" si="0" ref="F9:F60">+G9+H9</f>
        <v>10644.98</v>
      </c>
      <c r="G9" s="169"/>
      <c r="H9" s="169">
        <f>+SUM(I9:M9)</f>
        <v>10644.98</v>
      </c>
      <c r="I9" s="170">
        <f>21289.96/2</f>
        <v>10644.98</v>
      </c>
      <c r="J9" s="170"/>
      <c r="K9" s="170"/>
      <c r="L9" s="171"/>
      <c r="M9" s="170"/>
    </row>
    <row r="10" spans="2:13" ht="12.75">
      <c r="B10" s="99">
        <v>1</v>
      </c>
      <c r="C10" s="100">
        <v>151</v>
      </c>
      <c r="D10" s="100">
        <v>640003</v>
      </c>
      <c r="E10" s="101" t="s">
        <v>463</v>
      </c>
      <c r="F10" s="164">
        <f t="shared" si="0"/>
        <v>1500</v>
      </c>
      <c r="G10" s="98"/>
      <c r="H10" s="83">
        <f>+SUM(I10:M10)</f>
        <v>1500</v>
      </c>
      <c r="I10" s="102">
        <v>1500</v>
      </c>
      <c r="J10" s="102"/>
      <c r="K10" s="102"/>
      <c r="L10" s="103"/>
      <c r="M10" s="102"/>
    </row>
    <row r="11" spans="2:13" ht="12.75">
      <c r="B11" s="99">
        <v>1</v>
      </c>
      <c r="C11" s="100">
        <v>151</v>
      </c>
      <c r="D11" s="100">
        <v>640001</v>
      </c>
      <c r="E11" s="101" t="s">
        <v>763</v>
      </c>
      <c r="F11" s="164">
        <f t="shared" si="0"/>
        <v>15596.9</v>
      </c>
      <c r="G11" s="98"/>
      <c r="H11" s="83">
        <f>+SUM(I11:M11)</f>
        <v>15596.9</v>
      </c>
      <c r="I11" s="102">
        <v>15596.9</v>
      </c>
      <c r="J11" s="102"/>
      <c r="K11" s="102"/>
      <c r="L11" s="103"/>
      <c r="M11" s="102"/>
    </row>
    <row r="12" spans="1:13" s="10" customFormat="1" ht="13.5" thickBot="1">
      <c r="A12" s="30" t="s">
        <v>464</v>
      </c>
      <c r="B12" s="99">
        <v>1</v>
      </c>
      <c r="C12" s="100">
        <v>151</v>
      </c>
      <c r="D12" s="100">
        <v>609001</v>
      </c>
      <c r="E12" s="101" t="s">
        <v>583</v>
      </c>
      <c r="F12" s="164">
        <f t="shared" si="0"/>
        <v>11313.5</v>
      </c>
      <c r="G12" s="98"/>
      <c r="H12" s="98">
        <f>+SUM(I12:M12)</f>
        <v>11313.5</v>
      </c>
      <c r="I12" s="102"/>
      <c r="J12" s="102">
        <v>11313.5</v>
      </c>
      <c r="K12" s="102"/>
      <c r="L12" s="103"/>
      <c r="M12" s="102"/>
    </row>
    <row r="13" spans="2:13" ht="13.5" thickBot="1">
      <c r="B13" s="104" t="s">
        <v>584</v>
      </c>
      <c r="C13" s="105"/>
      <c r="D13" s="105"/>
      <c r="E13" s="106"/>
      <c r="F13" s="165"/>
      <c r="G13" s="97"/>
      <c r="H13" s="97">
        <f>+SUM(H14:H27)</f>
        <v>310006.94</v>
      </c>
      <c r="I13" s="97"/>
      <c r="J13" s="97"/>
      <c r="K13" s="97"/>
      <c r="L13" s="107"/>
      <c r="M13" s="97"/>
    </row>
    <row r="14" spans="1:13" s="10" customFormat="1" ht="12.75">
      <c r="A14" s="30" t="s">
        <v>465</v>
      </c>
      <c r="B14" s="166">
        <v>3</v>
      </c>
      <c r="C14" s="118">
        <v>1532</v>
      </c>
      <c r="D14" s="118">
        <v>619001</v>
      </c>
      <c r="E14" s="167" t="s">
        <v>585</v>
      </c>
      <c r="F14" s="168">
        <f t="shared" si="0"/>
        <v>7166.57</v>
      </c>
      <c r="G14" s="169"/>
      <c r="H14" s="169">
        <f aca="true" t="shared" si="1" ref="H14:H27">+SUM(I14:M14)</f>
        <v>7166.57</v>
      </c>
      <c r="I14" s="170"/>
      <c r="J14" s="170"/>
      <c r="K14" s="170"/>
      <c r="L14" s="169">
        <v>7166.57</v>
      </c>
      <c r="M14" s="170"/>
    </row>
    <row r="15" spans="1:13" ht="12.75">
      <c r="A15" s="30" t="s">
        <v>466</v>
      </c>
      <c r="B15" s="79">
        <v>3</v>
      </c>
      <c r="C15" s="80">
        <v>1532</v>
      </c>
      <c r="D15" s="80">
        <v>609010</v>
      </c>
      <c r="E15" s="81" t="s">
        <v>467</v>
      </c>
      <c r="F15" s="163">
        <f t="shared" si="0"/>
        <v>161318.36</v>
      </c>
      <c r="G15" s="83">
        <v>67688.41</v>
      </c>
      <c r="H15" s="83">
        <f t="shared" si="1"/>
        <v>93629.95</v>
      </c>
      <c r="I15" s="82"/>
      <c r="J15" s="82"/>
      <c r="K15" s="82"/>
      <c r="L15" s="95">
        <v>93629.95</v>
      </c>
      <c r="M15" s="82"/>
    </row>
    <row r="16" spans="1:13" s="129" customFormat="1" ht="12.75">
      <c r="A16" s="30"/>
      <c r="B16" s="79">
        <v>3</v>
      </c>
      <c r="C16" s="80">
        <v>1532</v>
      </c>
      <c r="D16" s="80">
        <v>619018</v>
      </c>
      <c r="E16" s="81" t="s">
        <v>468</v>
      </c>
      <c r="F16" s="163">
        <f t="shared" si="0"/>
        <v>19000</v>
      </c>
      <c r="G16" s="83"/>
      <c r="H16" s="83">
        <f t="shared" si="1"/>
        <v>19000</v>
      </c>
      <c r="I16" s="82">
        <v>19000</v>
      </c>
      <c r="J16" s="82"/>
      <c r="K16" s="82"/>
      <c r="L16" s="95"/>
      <c r="M16" s="82"/>
    </row>
    <row r="17" spans="2:13" ht="12.75">
      <c r="B17" s="79">
        <v>3</v>
      </c>
      <c r="C17" s="80">
        <v>1532</v>
      </c>
      <c r="D17" s="80">
        <v>619019</v>
      </c>
      <c r="E17" s="81" t="s">
        <v>469</v>
      </c>
      <c r="F17" s="163">
        <f t="shared" si="0"/>
        <v>6000</v>
      </c>
      <c r="G17" s="83"/>
      <c r="H17" s="83">
        <f t="shared" si="1"/>
        <v>6000</v>
      </c>
      <c r="I17" s="82">
        <v>1500</v>
      </c>
      <c r="J17" s="82"/>
      <c r="K17" s="82"/>
      <c r="L17" s="95">
        <v>4500</v>
      </c>
      <c r="M17" s="82"/>
    </row>
    <row r="18" spans="1:13" s="10" customFormat="1" ht="12.75">
      <c r="A18" s="30" t="s">
        <v>470</v>
      </c>
      <c r="B18" s="79">
        <v>3</v>
      </c>
      <c r="C18" s="80">
        <v>1532</v>
      </c>
      <c r="D18" s="80">
        <v>619004</v>
      </c>
      <c r="E18" s="81" t="s">
        <v>93</v>
      </c>
      <c r="F18" s="163">
        <f t="shared" si="0"/>
        <v>7500</v>
      </c>
      <c r="G18" s="83">
        <v>7500</v>
      </c>
      <c r="H18" s="83">
        <f t="shared" si="1"/>
        <v>0</v>
      </c>
      <c r="I18" s="82">
        <v>0</v>
      </c>
      <c r="J18" s="82"/>
      <c r="K18" s="82"/>
      <c r="L18" s="95"/>
      <c r="M18" s="82"/>
    </row>
    <row r="19" spans="2:13" ht="25.5">
      <c r="B19" s="79">
        <v>3</v>
      </c>
      <c r="C19" s="80">
        <v>1532</v>
      </c>
      <c r="D19" s="80">
        <v>619020</v>
      </c>
      <c r="E19" s="81" t="s">
        <v>471</v>
      </c>
      <c r="F19" s="163">
        <f t="shared" si="0"/>
        <v>5000</v>
      </c>
      <c r="G19" s="83"/>
      <c r="H19" s="83">
        <f t="shared" si="1"/>
        <v>5000</v>
      </c>
      <c r="I19" s="82">
        <v>5000</v>
      </c>
      <c r="J19" s="82"/>
      <c r="K19" s="82"/>
      <c r="L19" s="95"/>
      <c r="M19" s="82"/>
    </row>
    <row r="20" spans="1:13" s="10" customFormat="1" ht="12.75">
      <c r="A20" s="30"/>
      <c r="B20" s="79">
        <v>3</v>
      </c>
      <c r="C20" s="80">
        <v>1532</v>
      </c>
      <c r="D20" s="80">
        <v>619021</v>
      </c>
      <c r="E20" s="81" t="s">
        <v>472</v>
      </c>
      <c r="F20" s="163">
        <f t="shared" si="0"/>
        <v>5000</v>
      </c>
      <c r="G20" s="83"/>
      <c r="H20" s="83">
        <f t="shared" si="1"/>
        <v>5000</v>
      </c>
      <c r="I20" s="82">
        <v>5000</v>
      </c>
      <c r="J20" s="82"/>
      <c r="K20" s="82"/>
      <c r="L20" s="95"/>
      <c r="M20" s="82"/>
    </row>
    <row r="21" spans="1:13" s="129" customFormat="1" ht="12.75">
      <c r="A21" s="30"/>
      <c r="B21" s="79">
        <v>3</v>
      </c>
      <c r="C21" s="80">
        <v>1532</v>
      </c>
      <c r="D21" s="80">
        <v>619022</v>
      </c>
      <c r="E21" s="81" t="s">
        <v>750</v>
      </c>
      <c r="F21" s="163">
        <f t="shared" si="0"/>
        <v>0</v>
      </c>
      <c r="G21" s="83"/>
      <c r="H21" s="83">
        <f t="shared" si="1"/>
        <v>0</v>
      </c>
      <c r="I21" s="82">
        <v>0</v>
      </c>
      <c r="J21" s="82"/>
      <c r="K21" s="82"/>
      <c r="L21" s="95"/>
      <c r="M21" s="82"/>
    </row>
    <row r="22" spans="1:13" s="10" customFormat="1" ht="12.75">
      <c r="A22" s="30"/>
      <c r="B22" s="79">
        <v>3</v>
      </c>
      <c r="C22" s="80">
        <v>1532</v>
      </c>
      <c r="D22" s="80">
        <v>609004</v>
      </c>
      <c r="E22" s="81" t="s">
        <v>89</v>
      </c>
      <c r="F22" s="163">
        <f t="shared" si="0"/>
        <v>50000</v>
      </c>
      <c r="G22" s="83"/>
      <c r="H22" s="83">
        <f t="shared" si="1"/>
        <v>50000</v>
      </c>
      <c r="I22" s="82"/>
      <c r="J22" s="82"/>
      <c r="K22" s="82"/>
      <c r="L22" s="95">
        <v>50000</v>
      </c>
      <c r="M22" s="82"/>
    </row>
    <row r="23" spans="1:13" s="129" customFormat="1" ht="12.75">
      <c r="A23" s="30"/>
      <c r="B23" s="79">
        <v>3</v>
      </c>
      <c r="C23" s="80">
        <v>1532</v>
      </c>
      <c r="D23" s="80">
        <v>624000</v>
      </c>
      <c r="E23" s="81" t="s">
        <v>212</v>
      </c>
      <c r="F23" s="163">
        <f t="shared" si="0"/>
        <v>21000</v>
      </c>
      <c r="G23" s="83"/>
      <c r="H23" s="83">
        <f t="shared" si="1"/>
        <v>21000</v>
      </c>
      <c r="I23" s="82">
        <v>21000</v>
      </c>
      <c r="J23" s="82"/>
      <c r="K23" s="82"/>
      <c r="L23" s="95"/>
      <c r="M23" s="82"/>
    </row>
    <row r="24" spans="1:13" s="117" customFormat="1" ht="12.75">
      <c r="A24" s="30"/>
      <c r="B24" s="79">
        <v>3</v>
      </c>
      <c r="C24" s="80">
        <v>1532</v>
      </c>
      <c r="D24" s="80">
        <v>629003</v>
      </c>
      <c r="E24" s="81" t="s">
        <v>473</v>
      </c>
      <c r="F24" s="163">
        <f t="shared" si="0"/>
        <v>32453.29</v>
      </c>
      <c r="G24" s="83"/>
      <c r="H24" s="83">
        <f t="shared" si="1"/>
        <v>32453.29</v>
      </c>
      <c r="I24" s="82">
        <v>12392.43</v>
      </c>
      <c r="J24" s="82"/>
      <c r="K24" s="82"/>
      <c r="L24" s="95">
        <v>20060.86</v>
      </c>
      <c r="M24" s="82"/>
    </row>
    <row r="25" spans="1:13" s="10" customFormat="1" ht="12.75">
      <c r="A25" s="30"/>
      <c r="B25" s="79">
        <v>3</v>
      </c>
      <c r="C25" s="80">
        <v>1532</v>
      </c>
      <c r="D25" s="80">
        <v>619023</v>
      </c>
      <c r="E25" s="81" t="s">
        <v>474</v>
      </c>
      <c r="F25" s="163">
        <f t="shared" si="0"/>
        <v>2000</v>
      </c>
      <c r="G25" s="83"/>
      <c r="H25" s="83">
        <f t="shared" si="1"/>
        <v>2000</v>
      </c>
      <c r="I25" s="82">
        <v>2000</v>
      </c>
      <c r="J25" s="82"/>
      <c r="K25" s="82"/>
      <c r="L25" s="95"/>
      <c r="M25" s="82"/>
    </row>
    <row r="26" spans="2:13" ht="25.5">
      <c r="B26" s="79">
        <v>3</v>
      </c>
      <c r="C26" s="80">
        <v>1532</v>
      </c>
      <c r="D26" s="80">
        <v>619024</v>
      </c>
      <c r="E26" s="81" t="s">
        <v>475</v>
      </c>
      <c r="F26" s="163">
        <f t="shared" si="0"/>
        <v>60000</v>
      </c>
      <c r="G26" s="83"/>
      <c r="H26" s="83">
        <f t="shared" si="1"/>
        <v>60000</v>
      </c>
      <c r="I26" s="82">
        <v>53000</v>
      </c>
      <c r="J26" s="82"/>
      <c r="K26" s="82"/>
      <c r="L26" s="95"/>
      <c r="M26" s="82">
        <v>7000</v>
      </c>
    </row>
    <row r="27" spans="1:13" s="10" customFormat="1" ht="13.5" thickBot="1">
      <c r="A27" s="30" t="s">
        <v>476</v>
      </c>
      <c r="B27" s="99">
        <v>3</v>
      </c>
      <c r="C27" s="100">
        <v>1532</v>
      </c>
      <c r="D27" s="100">
        <v>609006</v>
      </c>
      <c r="E27" s="101" t="s">
        <v>90</v>
      </c>
      <c r="F27" s="164">
        <f t="shared" si="0"/>
        <v>54757.13</v>
      </c>
      <c r="G27" s="98">
        <v>46000</v>
      </c>
      <c r="H27" s="98">
        <f t="shared" si="1"/>
        <v>8757.13</v>
      </c>
      <c r="I27" s="98">
        <v>8757.13</v>
      </c>
      <c r="J27" s="102"/>
      <c r="K27" s="102"/>
      <c r="L27" s="103"/>
      <c r="M27" s="102"/>
    </row>
    <row r="28" spans="2:13" ht="13.5" thickBot="1">
      <c r="B28" s="104" t="s">
        <v>586</v>
      </c>
      <c r="C28" s="105"/>
      <c r="D28" s="105"/>
      <c r="E28" s="106"/>
      <c r="F28" s="165"/>
      <c r="G28" s="97"/>
      <c r="H28" s="97">
        <f>+SUM(H29:H36)</f>
        <v>580712.41</v>
      </c>
      <c r="I28" s="97"/>
      <c r="J28" s="97"/>
      <c r="K28" s="97"/>
      <c r="L28" s="107"/>
      <c r="M28" s="97"/>
    </row>
    <row r="29" spans="1:13" s="10" customFormat="1" ht="25.5">
      <c r="A29" s="30"/>
      <c r="B29" s="166">
        <v>3</v>
      </c>
      <c r="C29" s="118">
        <v>1623</v>
      </c>
      <c r="D29" s="118">
        <v>609002</v>
      </c>
      <c r="E29" s="167" t="s">
        <v>587</v>
      </c>
      <c r="F29" s="168">
        <f t="shared" si="0"/>
        <v>63907.92</v>
      </c>
      <c r="G29" s="169"/>
      <c r="H29" s="169">
        <f aca="true" t="shared" si="2" ref="H29:H36">+SUM(I29:M29)</f>
        <v>63907.92</v>
      </c>
      <c r="I29" s="170">
        <v>12671.57</v>
      </c>
      <c r="J29" s="170"/>
      <c r="K29" s="170">
        <v>37200.3</v>
      </c>
      <c r="L29" s="171"/>
      <c r="M29" s="170">
        <v>14036.05</v>
      </c>
    </row>
    <row r="30" spans="2:13" ht="12.75">
      <c r="B30" s="79">
        <v>3</v>
      </c>
      <c r="C30" s="118">
        <v>1623</v>
      </c>
      <c r="D30" s="80">
        <v>609003</v>
      </c>
      <c r="E30" s="81" t="s">
        <v>588</v>
      </c>
      <c r="F30" s="163">
        <f t="shared" si="0"/>
        <v>58804.490000000005</v>
      </c>
      <c r="G30" s="83"/>
      <c r="H30" s="83">
        <f t="shared" si="2"/>
        <v>58804.490000000005</v>
      </c>
      <c r="I30" s="82"/>
      <c r="J30" s="82"/>
      <c r="K30" s="82">
        <v>32529.74</v>
      </c>
      <c r="L30" s="95"/>
      <c r="M30" s="82">
        <v>26274.75</v>
      </c>
    </row>
    <row r="31" spans="1:13" s="10" customFormat="1" ht="12.75">
      <c r="A31" s="30" t="s">
        <v>477</v>
      </c>
      <c r="B31" s="79">
        <v>3</v>
      </c>
      <c r="C31" s="118">
        <v>1623</v>
      </c>
      <c r="D31" s="80">
        <v>609008</v>
      </c>
      <c r="E31" s="81" t="s">
        <v>92</v>
      </c>
      <c r="F31" s="163">
        <f t="shared" si="0"/>
        <v>4569.3</v>
      </c>
      <c r="G31" s="83">
        <v>4569.3</v>
      </c>
      <c r="H31" s="83">
        <f t="shared" si="2"/>
        <v>0</v>
      </c>
      <c r="I31" s="82"/>
      <c r="J31" s="82"/>
      <c r="K31" s="82"/>
      <c r="L31" s="95"/>
      <c r="M31" s="82"/>
    </row>
    <row r="32" spans="2:13" ht="12.75">
      <c r="B32" s="99">
        <v>3</v>
      </c>
      <c r="C32" s="118">
        <v>1623</v>
      </c>
      <c r="D32" s="100">
        <v>619025</v>
      </c>
      <c r="E32" s="101" t="s">
        <v>478</v>
      </c>
      <c r="F32" s="164">
        <f t="shared" si="0"/>
        <v>20000</v>
      </c>
      <c r="G32" s="98"/>
      <c r="H32" s="83">
        <f t="shared" si="2"/>
        <v>20000</v>
      </c>
      <c r="I32" s="102">
        <v>20000</v>
      </c>
      <c r="J32" s="102"/>
      <c r="K32" s="102"/>
      <c r="L32" s="103"/>
      <c r="M32" s="102"/>
    </row>
    <row r="33" spans="1:13" s="10" customFormat="1" ht="12.75">
      <c r="A33" s="30"/>
      <c r="B33" s="99">
        <v>3</v>
      </c>
      <c r="C33" s="118">
        <v>1623</v>
      </c>
      <c r="D33" s="100">
        <v>619026</v>
      </c>
      <c r="E33" s="101" t="s">
        <v>479</v>
      </c>
      <c r="F33" s="164">
        <f t="shared" si="0"/>
        <v>28000</v>
      </c>
      <c r="G33" s="98"/>
      <c r="H33" s="83">
        <f t="shared" si="2"/>
        <v>28000</v>
      </c>
      <c r="I33" s="102">
        <v>18000</v>
      </c>
      <c r="J33" s="102"/>
      <c r="K33" s="102">
        <v>10000</v>
      </c>
      <c r="L33" s="103"/>
      <c r="M33" s="102"/>
    </row>
    <row r="34" spans="2:13" ht="12.75">
      <c r="B34" s="99">
        <v>3</v>
      </c>
      <c r="C34" s="118">
        <v>1623</v>
      </c>
      <c r="D34" s="100">
        <v>619027</v>
      </c>
      <c r="E34" s="101" t="s">
        <v>480</v>
      </c>
      <c r="F34" s="164">
        <f t="shared" si="0"/>
        <v>30000</v>
      </c>
      <c r="G34" s="98"/>
      <c r="H34" s="83">
        <f t="shared" si="2"/>
        <v>30000</v>
      </c>
      <c r="I34" s="102">
        <v>30000</v>
      </c>
      <c r="J34" s="102"/>
      <c r="K34" s="102"/>
      <c r="L34" s="103"/>
      <c r="M34" s="102"/>
    </row>
    <row r="35" spans="1:13" s="129" customFormat="1" ht="25.5">
      <c r="A35" s="30"/>
      <c r="B35" s="99">
        <v>3</v>
      </c>
      <c r="C35" s="172">
        <v>1623</v>
      </c>
      <c r="D35" s="100">
        <v>609012</v>
      </c>
      <c r="E35" s="101" t="s">
        <v>21</v>
      </c>
      <c r="F35" s="164">
        <f t="shared" si="0"/>
        <v>380000</v>
      </c>
      <c r="G35" s="98"/>
      <c r="H35" s="98">
        <f t="shared" si="2"/>
        <v>380000</v>
      </c>
      <c r="I35" s="102">
        <f>380000*0.05</f>
        <v>19000</v>
      </c>
      <c r="J35" s="102"/>
      <c r="K35" s="102">
        <f>380000*0.95</f>
        <v>361000</v>
      </c>
      <c r="L35" s="103"/>
      <c r="M35" s="102"/>
    </row>
    <row r="36" spans="2:13" ht="13.5" thickBot="1">
      <c r="B36" s="99">
        <v>3</v>
      </c>
      <c r="C36" s="100">
        <v>1621</v>
      </c>
      <c r="D36" s="100">
        <v>609009</v>
      </c>
      <c r="E36" s="101" t="s">
        <v>128</v>
      </c>
      <c r="F36" s="164">
        <f t="shared" si="0"/>
        <v>0</v>
      </c>
      <c r="G36" s="98"/>
      <c r="H36" s="98">
        <f t="shared" si="2"/>
        <v>0</v>
      </c>
      <c r="I36" s="102"/>
      <c r="J36" s="102"/>
      <c r="K36" s="102"/>
      <c r="L36" s="103"/>
      <c r="M36" s="102"/>
    </row>
    <row r="37" spans="2:13" ht="13.5" thickBot="1">
      <c r="B37" s="104" t="s">
        <v>248</v>
      </c>
      <c r="C37" s="105"/>
      <c r="D37" s="105"/>
      <c r="E37" s="106"/>
      <c r="F37" s="165"/>
      <c r="G37" s="97"/>
      <c r="H37" s="97">
        <f>+SUM(H38:H40)</f>
        <v>10000</v>
      </c>
      <c r="I37" s="97"/>
      <c r="J37" s="97"/>
      <c r="K37" s="97"/>
      <c r="L37" s="107"/>
      <c r="M37" s="97"/>
    </row>
    <row r="38" spans="1:13" s="10" customFormat="1" ht="12.75">
      <c r="A38" s="30" t="s">
        <v>481</v>
      </c>
      <c r="B38" s="166">
        <v>3</v>
      </c>
      <c r="C38" s="118">
        <v>165</v>
      </c>
      <c r="D38" s="118">
        <v>619006</v>
      </c>
      <c r="E38" s="167" t="s">
        <v>482</v>
      </c>
      <c r="F38" s="168">
        <f>+G38+H38</f>
        <v>27837.85</v>
      </c>
      <c r="G38" s="169">
        <v>27837.85</v>
      </c>
      <c r="H38" s="169">
        <f>+SUM(I38:M38)</f>
        <v>0</v>
      </c>
      <c r="I38" s="170"/>
      <c r="J38" s="170"/>
      <c r="K38" s="170"/>
      <c r="L38" s="171"/>
      <c r="M38" s="170"/>
    </row>
    <row r="39" spans="2:13" ht="12.75">
      <c r="B39" s="79">
        <v>1</v>
      </c>
      <c r="C39" s="118">
        <v>165</v>
      </c>
      <c r="D39" s="80">
        <v>609013</v>
      </c>
      <c r="E39" s="81" t="s">
        <v>493</v>
      </c>
      <c r="F39" s="163">
        <f>+G39+H39</f>
        <v>2000</v>
      </c>
      <c r="G39" s="83"/>
      <c r="H39" s="83">
        <f>+SUM(I39:M39)</f>
        <v>2000</v>
      </c>
      <c r="I39" s="82">
        <v>2000</v>
      </c>
      <c r="J39" s="82"/>
      <c r="K39" s="82"/>
      <c r="L39" s="95"/>
      <c r="M39" s="82"/>
    </row>
    <row r="40" spans="1:13" s="10" customFormat="1" ht="13.5" thickBot="1">
      <c r="A40" s="30"/>
      <c r="B40" s="79">
        <v>3</v>
      </c>
      <c r="C40" s="118">
        <v>165</v>
      </c>
      <c r="D40" s="80">
        <v>609014</v>
      </c>
      <c r="E40" s="81" t="s">
        <v>218</v>
      </c>
      <c r="F40" s="163">
        <f>+G40+H40</f>
        <v>8000</v>
      </c>
      <c r="G40" s="83"/>
      <c r="H40" s="83">
        <f>+SUM(I40:M40)</f>
        <v>8000</v>
      </c>
      <c r="I40" s="82">
        <v>8000</v>
      </c>
      <c r="J40" s="82"/>
      <c r="K40" s="82"/>
      <c r="L40" s="95"/>
      <c r="M40" s="82"/>
    </row>
    <row r="41" spans="2:13" ht="13.5" thickBot="1">
      <c r="B41" s="104" t="s">
        <v>483</v>
      </c>
      <c r="C41" s="105"/>
      <c r="D41" s="105"/>
      <c r="E41" s="106"/>
      <c r="F41" s="165"/>
      <c r="G41" s="97"/>
      <c r="H41" s="97">
        <f>+H42</f>
        <v>2000</v>
      </c>
      <c r="I41" s="97"/>
      <c r="J41" s="97"/>
      <c r="K41" s="97"/>
      <c r="L41" s="107"/>
      <c r="M41" s="97"/>
    </row>
    <row r="42" spans="1:13" s="129" customFormat="1" ht="13.5" thickBot="1">
      <c r="A42" s="30"/>
      <c r="B42" s="173">
        <v>3</v>
      </c>
      <c r="C42" s="172">
        <v>920</v>
      </c>
      <c r="D42" s="172">
        <v>632001</v>
      </c>
      <c r="E42" s="174" t="s">
        <v>484</v>
      </c>
      <c r="F42" s="175">
        <f t="shared" si="0"/>
        <v>2000</v>
      </c>
      <c r="G42" s="169"/>
      <c r="H42" s="176">
        <f>+SUM(I42:M42)</f>
        <v>2000</v>
      </c>
      <c r="I42" s="177">
        <v>2000</v>
      </c>
      <c r="J42" s="177"/>
      <c r="K42" s="177"/>
      <c r="L42" s="178"/>
      <c r="M42" s="177"/>
    </row>
    <row r="43" spans="2:13" ht="13.5" thickBot="1">
      <c r="B43" s="104" t="s">
        <v>485</v>
      </c>
      <c r="C43" s="105"/>
      <c r="D43" s="105"/>
      <c r="E43" s="106"/>
      <c r="F43" s="165"/>
      <c r="G43" s="97"/>
      <c r="H43" s="97">
        <f>+H44</f>
        <v>15000</v>
      </c>
      <c r="I43" s="97"/>
      <c r="J43" s="97"/>
      <c r="K43" s="97"/>
      <c r="L43" s="107"/>
      <c r="M43" s="97"/>
    </row>
    <row r="44" spans="1:13" s="117" customFormat="1" ht="13.5" thickBot="1">
      <c r="A44" s="30"/>
      <c r="B44" s="173">
        <v>3</v>
      </c>
      <c r="C44" s="172">
        <v>1721</v>
      </c>
      <c r="D44" s="172">
        <v>623003</v>
      </c>
      <c r="E44" s="174" t="s">
        <v>486</v>
      </c>
      <c r="F44" s="175">
        <f t="shared" si="0"/>
        <v>15000</v>
      </c>
      <c r="G44" s="169"/>
      <c r="H44" s="176">
        <f>+SUM(I44:M44)</f>
        <v>15000</v>
      </c>
      <c r="I44" s="177">
        <v>15000</v>
      </c>
      <c r="J44" s="177"/>
      <c r="K44" s="177"/>
      <c r="L44" s="178"/>
      <c r="M44" s="177"/>
    </row>
    <row r="45" spans="2:13" ht="13.5" thickBot="1">
      <c r="B45" s="104" t="s">
        <v>249</v>
      </c>
      <c r="C45" s="105"/>
      <c r="D45" s="105"/>
      <c r="E45" s="106"/>
      <c r="F45" s="165"/>
      <c r="G45" s="97"/>
      <c r="H45" s="97">
        <f>+SUM(H46:H48)</f>
        <v>39450</v>
      </c>
      <c r="I45" s="97"/>
      <c r="J45" s="97"/>
      <c r="K45" s="97"/>
      <c r="L45" s="107"/>
      <c r="M45" s="97"/>
    </row>
    <row r="46" spans="1:13" s="10" customFormat="1" ht="12.75">
      <c r="A46" s="30"/>
      <c r="B46" s="79">
        <v>2</v>
      </c>
      <c r="C46" s="80">
        <v>321</v>
      </c>
      <c r="D46" s="80">
        <v>639001</v>
      </c>
      <c r="E46" s="81" t="s">
        <v>487</v>
      </c>
      <c r="F46" s="163">
        <f t="shared" si="0"/>
        <v>11450</v>
      </c>
      <c r="G46" s="83"/>
      <c r="H46" s="83">
        <f>+SUM(I46:M46)</f>
        <v>11450</v>
      </c>
      <c r="I46" s="82">
        <f>4000+1500+3000+2500+450</f>
        <v>11450</v>
      </c>
      <c r="J46" s="82"/>
      <c r="K46" s="82"/>
      <c r="L46" s="95"/>
      <c r="M46" s="82"/>
    </row>
    <row r="47" spans="1:13" s="129" customFormat="1" ht="12.75">
      <c r="A47" s="30"/>
      <c r="B47" s="99">
        <v>2</v>
      </c>
      <c r="C47" s="100">
        <v>321</v>
      </c>
      <c r="D47" s="100">
        <v>619028</v>
      </c>
      <c r="E47" s="101" t="s">
        <v>219</v>
      </c>
      <c r="F47" s="164">
        <f t="shared" si="0"/>
        <v>6000</v>
      </c>
      <c r="G47" s="98"/>
      <c r="H47" s="98">
        <f>+SUM(I47:M47)</f>
        <v>6000</v>
      </c>
      <c r="I47" s="102">
        <v>6000</v>
      </c>
      <c r="J47" s="102"/>
      <c r="K47" s="102"/>
      <c r="L47" s="103"/>
      <c r="M47" s="102"/>
    </row>
    <row r="48" spans="1:13" s="10" customFormat="1" ht="13.5" thickBot="1">
      <c r="A48" s="30"/>
      <c r="B48" s="99">
        <v>2</v>
      </c>
      <c r="C48" s="100">
        <v>321</v>
      </c>
      <c r="D48" s="100">
        <v>639000</v>
      </c>
      <c r="E48" s="101" t="s">
        <v>96</v>
      </c>
      <c r="F48" s="164">
        <f t="shared" si="0"/>
        <v>22000</v>
      </c>
      <c r="G48" s="98"/>
      <c r="H48" s="98">
        <f>+SUM(I48:M48)</f>
        <v>22000</v>
      </c>
      <c r="I48" s="102">
        <f>4000+14000+500+1500+2000</f>
        <v>22000</v>
      </c>
      <c r="J48" s="102"/>
      <c r="K48" s="102"/>
      <c r="L48" s="103"/>
      <c r="M48" s="102"/>
    </row>
    <row r="49" spans="2:13" ht="13.5" thickBot="1">
      <c r="B49" s="104" t="s">
        <v>591</v>
      </c>
      <c r="C49" s="105"/>
      <c r="D49" s="105"/>
      <c r="E49" s="106"/>
      <c r="F49" s="165"/>
      <c r="G49" s="97"/>
      <c r="H49" s="97">
        <f>+SUM(H50:H53)</f>
        <v>19562.74</v>
      </c>
      <c r="I49" s="97"/>
      <c r="J49" s="97"/>
      <c r="K49" s="97"/>
      <c r="L49" s="107"/>
      <c r="M49" s="97"/>
    </row>
    <row r="50" spans="1:13" s="10" customFormat="1" ht="12.75">
      <c r="A50" s="30"/>
      <c r="B50" s="79">
        <v>2</v>
      </c>
      <c r="C50" s="80">
        <v>3321</v>
      </c>
      <c r="D50" s="80">
        <v>632002</v>
      </c>
      <c r="E50" s="81" t="s">
        <v>488</v>
      </c>
      <c r="F50" s="163">
        <f t="shared" si="0"/>
        <v>9500</v>
      </c>
      <c r="G50" s="83"/>
      <c r="H50" s="83">
        <f>+SUM(I50:M50)</f>
        <v>9500</v>
      </c>
      <c r="I50" s="82">
        <f>3000+1000+3500+2000</f>
        <v>9500</v>
      </c>
      <c r="J50" s="82"/>
      <c r="K50" s="82"/>
      <c r="L50" s="95"/>
      <c r="M50" s="82"/>
    </row>
    <row r="51" spans="1:13" s="129" customFormat="1" ht="12.75">
      <c r="A51" s="30"/>
      <c r="B51" s="99">
        <v>2</v>
      </c>
      <c r="C51" s="100">
        <v>333</v>
      </c>
      <c r="D51" s="100">
        <v>619029</v>
      </c>
      <c r="E51" s="101" t="s">
        <v>489</v>
      </c>
      <c r="F51" s="164">
        <f t="shared" si="0"/>
        <v>6500</v>
      </c>
      <c r="G51" s="98"/>
      <c r="H51" s="98">
        <f>+SUM(I51:M51)</f>
        <v>6500</v>
      </c>
      <c r="I51" s="102">
        <v>6500</v>
      </c>
      <c r="J51" s="102"/>
      <c r="K51" s="102"/>
      <c r="L51" s="103"/>
      <c r="M51" s="102"/>
    </row>
    <row r="52" spans="1:13" s="10" customFormat="1" ht="12.75">
      <c r="A52" s="30"/>
      <c r="B52" s="99">
        <v>2</v>
      </c>
      <c r="C52" s="80">
        <v>330</v>
      </c>
      <c r="D52" s="100">
        <v>635001</v>
      </c>
      <c r="E52" s="101" t="s">
        <v>220</v>
      </c>
      <c r="F52" s="164">
        <f t="shared" si="0"/>
        <v>620</v>
      </c>
      <c r="G52" s="98"/>
      <c r="H52" s="98">
        <f>+SUM(I52:M52)</f>
        <v>620</v>
      </c>
      <c r="I52" s="102">
        <v>620</v>
      </c>
      <c r="J52" s="102"/>
      <c r="K52" s="102"/>
      <c r="L52" s="103"/>
      <c r="M52" s="102"/>
    </row>
    <row r="53" spans="1:13" ht="13.5" thickBot="1">
      <c r="A53" s="30" t="s">
        <v>490</v>
      </c>
      <c r="B53" s="99">
        <v>1</v>
      </c>
      <c r="C53" s="100">
        <v>336</v>
      </c>
      <c r="D53" s="100">
        <v>619008</v>
      </c>
      <c r="E53" s="101" t="s">
        <v>94</v>
      </c>
      <c r="F53" s="164">
        <f t="shared" si="0"/>
        <v>35000</v>
      </c>
      <c r="G53" s="98">
        <v>32057.26</v>
      </c>
      <c r="H53" s="98">
        <f>+SUM(I53:M53)</f>
        <v>2942.7400000000016</v>
      </c>
      <c r="I53" s="102">
        <f>35000-32057.26</f>
        <v>2942.7400000000016</v>
      </c>
      <c r="J53" s="102"/>
      <c r="K53" s="102"/>
      <c r="L53" s="103"/>
      <c r="M53" s="102"/>
    </row>
    <row r="54" spans="2:13" ht="13.5" thickBot="1">
      <c r="B54" s="104" t="s">
        <v>592</v>
      </c>
      <c r="C54" s="105"/>
      <c r="D54" s="105"/>
      <c r="E54" s="106"/>
      <c r="F54" s="165"/>
      <c r="G54" s="97"/>
      <c r="H54" s="97">
        <f>+H55+H56</f>
        <v>94484.14</v>
      </c>
      <c r="I54" s="97"/>
      <c r="J54" s="97"/>
      <c r="K54" s="97"/>
      <c r="L54" s="107"/>
      <c r="M54" s="97"/>
    </row>
    <row r="55" spans="1:13" s="10" customFormat="1" ht="12.75">
      <c r="A55" s="30" t="s">
        <v>491</v>
      </c>
      <c r="B55" s="166">
        <v>4</v>
      </c>
      <c r="C55" s="118">
        <v>342</v>
      </c>
      <c r="D55" s="118">
        <v>623001</v>
      </c>
      <c r="E55" s="167" t="s">
        <v>95</v>
      </c>
      <c r="F55" s="168">
        <f t="shared" si="0"/>
        <v>3000</v>
      </c>
      <c r="G55" s="169">
        <v>3000</v>
      </c>
      <c r="H55" s="169">
        <f>+SUM(I55:M55)</f>
        <v>0</v>
      </c>
      <c r="I55" s="170"/>
      <c r="J55" s="170"/>
      <c r="K55" s="170"/>
      <c r="L55" s="171"/>
      <c r="M55" s="170"/>
    </row>
    <row r="56" spans="1:13" s="129" customFormat="1" ht="13.5" thickBot="1">
      <c r="A56" s="30" t="s">
        <v>215</v>
      </c>
      <c r="B56" s="79">
        <v>1</v>
      </c>
      <c r="C56" s="80">
        <v>342</v>
      </c>
      <c r="D56" s="80">
        <v>609011</v>
      </c>
      <c r="E56" s="81" t="s">
        <v>492</v>
      </c>
      <c r="F56" s="163">
        <f t="shared" si="0"/>
        <v>212000</v>
      </c>
      <c r="G56" s="83">
        <v>117515.86</v>
      </c>
      <c r="H56" s="83">
        <f>+SUM(I56:M56)</f>
        <v>94484.14</v>
      </c>
      <c r="I56" s="82">
        <f>210000+2000-G56</f>
        <v>94484.14</v>
      </c>
      <c r="J56" s="82"/>
      <c r="K56" s="82"/>
      <c r="L56" s="95"/>
      <c r="M56" s="82"/>
    </row>
    <row r="57" spans="2:13" ht="13.5" thickBot="1">
      <c r="B57" s="104" t="s">
        <v>593</v>
      </c>
      <c r="C57" s="105"/>
      <c r="D57" s="105"/>
      <c r="E57" s="106"/>
      <c r="F57" s="165"/>
      <c r="G57" s="97"/>
      <c r="H57" s="97">
        <f>+SUM(H58:H60)</f>
        <v>18124.23</v>
      </c>
      <c r="I57" s="97"/>
      <c r="J57" s="97"/>
      <c r="K57" s="97"/>
      <c r="L57" s="107"/>
      <c r="M57" s="97"/>
    </row>
    <row r="58" spans="1:13" s="10" customFormat="1" ht="12.75">
      <c r="A58" s="30"/>
      <c r="B58" s="166">
        <v>7</v>
      </c>
      <c r="C58" s="118">
        <v>920</v>
      </c>
      <c r="D58" s="118">
        <v>626000</v>
      </c>
      <c r="E58" s="167" t="s">
        <v>495</v>
      </c>
      <c r="F58" s="168">
        <f t="shared" si="0"/>
        <v>15000</v>
      </c>
      <c r="G58" s="169"/>
      <c r="H58" s="169">
        <f>+SUM(I58:M58)</f>
        <v>15000</v>
      </c>
      <c r="I58" s="170">
        <v>15000</v>
      </c>
      <c r="J58" s="170"/>
      <c r="K58" s="170"/>
      <c r="L58" s="171"/>
      <c r="M58" s="170"/>
    </row>
    <row r="59" spans="1:13" ht="12.75">
      <c r="A59" s="30" t="s">
        <v>216</v>
      </c>
      <c r="B59" s="79">
        <v>7</v>
      </c>
      <c r="C59" s="80">
        <v>9231</v>
      </c>
      <c r="D59" s="80">
        <v>648000</v>
      </c>
      <c r="E59" s="81" t="s">
        <v>594</v>
      </c>
      <c r="F59" s="163">
        <f t="shared" si="0"/>
        <v>4300</v>
      </c>
      <c r="G59" s="83">
        <v>1175.77</v>
      </c>
      <c r="H59" s="83">
        <f>+SUM(I59:M59)</f>
        <v>3124.23</v>
      </c>
      <c r="I59" s="82">
        <f>4300-G59</f>
        <v>3124.23</v>
      </c>
      <c r="J59" s="82"/>
      <c r="K59" s="82"/>
      <c r="L59" s="95"/>
      <c r="M59" s="82"/>
    </row>
    <row r="60" spans="1:13" s="10" customFormat="1" ht="13.5" thickBot="1">
      <c r="A60" s="30" t="s">
        <v>494</v>
      </c>
      <c r="B60" s="79">
        <v>1</v>
      </c>
      <c r="C60" s="80">
        <v>924</v>
      </c>
      <c r="D60" s="80">
        <v>609007</v>
      </c>
      <c r="E60" s="81" t="s">
        <v>91</v>
      </c>
      <c r="F60" s="163">
        <f t="shared" si="0"/>
        <v>41242.8</v>
      </c>
      <c r="G60" s="83">
        <v>41242.8</v>
      </c>
      <c r="H60" s="83">
        <f>+SUM(I60:M60)</f>
        <v>0</v>
      </c>
      <c r="I60" s="82"/>
      <c r="J60" s="82"/>
      <c r="K60" s="82"/>
      <c r="L60" s="95"/>
      <c r="M60" s="82"/>
    </row>
    <row r="61" spans="2:13" ht="13.5" thickBot="1">
      <c r="B61" s="201" t="s">
        <v>217</v>
      </c>
      <c r="C61" s="202"/>
      <c r="D61" s="202"/>
      <c r="E61" s="202"/>
      <c r="F61" s="94">
        <f>+SUM(F8:F60)</f>
        <v>1476983.09</v>
      </c>
      <c r="G61" s="94">
        <f>+SUM(G8:G60)</f>
        <v>348587.25</v>
      </c>
      <c r="H61" s="94">
        <f>+SUM(H8:H60)/2</f>
        <v>1128395.84</v>
      </c>
      <c r="I61" s="84">
        <f>+SUM(I8:I60)</f>
        <v>453684.12</v>
      </c>
      <c r="J61" s="84">
        <f>+SUM(J8:J60)</f>
        <v>11313.5</v>
      </c>
      <c r="K61" s="84">
        <f>+SUM(K8:K60)</f>
        <v>440730.04000000004</v>
      </c>
      <c r="L61" s="96">
        <f>+SUM(L8:L60)</f>
        <v>175357.38</v>
      </c>
      <c r="M61" s="84">
        <f>+SUM(M8:M60)</f>
        <v>47310.8</v>
      </c>
    </row>
    <row r="62" spans="7:8" ht="12.75">
      <c r="G62" s="4">
        <v>217132.23</v>
      </c>
      <c r="H62" s="4">
        <f>+H61-SUM(I61:M61)</f>
        <v>0</v>
      </c>
    </row>
  </sheetData>
  <sheetProtection/>
  <mergeCells count="14">
    <mergeCell ref="M6:M7"/>
    <mergeCell ref="G6:G7"/>
    <mergeCell ref="F5:H5"/>
    <mergeCell ref="F6:F7"/>
    <mergeCell ref="B61:E61"/>
    <mergeCell ref="B3:M4"/>
    <mergeCell ref="I5:M5"/>
    <mergeCell ref="E5:E7"/>
    <mergeCell ref="D5:D7"/>
    <mergeCell ref="C5:C7"/>
    <mergeCell ref="B5:B7"/>
    <mergeCell ref="H6:H7"/>
    <mergeCell ref="J6:L6"/>
    <mergeCell ref="I6:I7"/>
  </mergeCells>
  <printOptions/>
  <pageMargins left="0.18" right="0.16" top="1.73" bottom="1" header="0" footer="0"/>
  <pageSetup fitToHeight="1" fitToWidth="1" horizontalDpi="600" verticalDpi="600" orientation="landscape" paperSize="8" scale="78" r:id="rId2"/>
  <headerFooter alignWithMargins="0">
    <oddHeader>&amp;L&amp;G</oddHeader>
    <oddFooter>&amp;CCarretera de la Sagrera, 3. 08187 - Telf. 93.844.80.25  Fax. 93.844.93.80
www.ser.cat - st.eulaliaron@diba.cat</oddFooter>
  </headerFooter>
  <ignoredErrors>
    <ignoredError sqref="H61 H41:H57 H12:H36 H8:H10" formula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3:F34"/>
  <sheetViews>
    <sheetView zoomScale="80" zoomScaleNormal="80" workbookViewId="0" topLeftCell="A1">
      <selection activeCell="C31" activeCellId="1" sqref="E23 C31:C32"/>
    </sheetView>
  </sheetViews>
  <sheetFormatPr defaultColWidth="11.421875" defaultRowHeight="12.75"/>
  <cols>
    <col min="1" max="1" width="7.421875" style="8" bestFit="1" customWidth="1"/>
    <col min="2" max="2" width="62.140625" style="8" bestFit="1" customWidth="1"/>
    <col min="3" max="3" width="32.421875" style="8" bestFit="1" customWidth="1"/>
    <col min="4" max="4" width="5.00390625" style="123" customWidth="1"/>
    <col min="5" max="5" width="48.8515625" style="8" bestFit="1" customWidth="1"/>
    <col min="6" max="6" width="33.421875" style="8" bestFit="1" customWidth="1"/>
    <col min="7" max="16384" width="11.421875" style="8" customWidth="1"/>
  </cols>
  <sheetData>
    <row r="3" spans="3:5" ht="12.75">
      <c r="C3" s="121" t="s">
        <v>240</v>
      </c>
      <c r="E3" s="121" t="s">
        <v>231</v>
      </c>
    </row>
    <row r="5" spans="2:5" ht="12.75">
      <c r="B5" s="8" t="s">
        <v>247</v>
      </c>
      <c r="C5" s="110">
        <f>+SUM('RESUM CAPÍTOLS'!E8:E11,'RESUM CAPÍTOLS'!E15:E16)</f>
        <v>7383376.244157504</v>
      </c>
      <c r="E5" s="110">
        <v>6741057.76</v>
      </c>
    </row>
    <row r="6" spans="3:5" ht="12.75">
      <c r="C6" s="114"/>
      <c r="E6" s="114"/>
    </row>
    <row r="7" spans="2:5" ht="12.75">
      <c r="B7" s="122" t="s">
        <v>232</v>
      </c>
      <c r="C7" s="110">
        <f>-SUM('Despeses ECONÒMICA'!G287,'Despeses ECONÒMICA'!G267:G284)</f>
        <v>-87095.74</v>
      </c>
      <c r="E7" s="110">
        <f>'[1]dades liquidacions'!$I$33</f>
        <v>-272822.43</v>
      </c>
    </row>
    <row r="8" spans="3:5" ht="12.75">
      <c r="C8" s="114"/>
      <c r="E8" s="114"/>
    </row>
    <row r="9" spans="2:5" ht="12.75">
      <c r="B9" s="122" t="s">
        <v>241</v>
      </c>
      <c r="C9" s="114"/>
      <c r="E9" s="114"/>
    </row>
    <row r="11" ht="12.75">
      <c r="B11" s="121" t="s">
        <v>759</v>
      </c>
    </row>
    <row r="12" spans="3:5" ht="12.75">
      <c r="C12" s="110">
        <f>-SUM('Ingressos ECO'!D41:D44)</f>
        <v>-47310.8</v>
      </c>
      <c r="E12" s="110"/>
    </row>
    <row r="14" ht="12.75">
      <c r="B14" s="121" t="s">
        <v>242</v>
      </c>
    </row>
    <row r="15" spans="2:5" ht="12.75">
      <c r="B15" s="8" t="s">
        <v>243</v>
      </c>
      <c r="C15" s="110">
        <f>-SUM('Ingressos ECO'!D64:D95)</f>
        <v>-894049.83</v>
      </c>
      <c r="E15" s="110">
        <f>-1917102.92+1373015.68+146062.2</f>
        <v>-398025.04</v>
      </c>
    </row>
    <row r="17" ht="12.75">
      <c r="B17" s="121" t="s">
        <v>244</v>
      </c>
    </row>
    <row r="18" spans="2:5" ht="12.75">
      <c r="B18" s="8" t="s">
        <v>245</v>
      </c>
      <c r="C18" s="110">
        <f>-'Ingressos ECO'!D116</f>
        <v>-627400.9199999999</v>
      </c>
      <c r="E18" s="110">
        <v>-310235.65</v>
      </c>
    </row>
    <row r="19" spans="3:5" ht="12.75">
      <c r="C19" s="28"/>
      <c r="E19" s="28"/>
    </row>
    <row r="20" spans="2:5" ht="12.75">
      <c r="B20" s="122" t="s">
        <v>246</v>
      </c>
      <c r="C20" s="28">
        <f>-(SUM('Despeses ECONÒMICA'!G259:G261,'Despeses ECONÒMICA'!G222:G224,'Despeses ECONÒMICA'!G200,'Despeses ECONÒMICA'!G193,'Despeses ECONÒMICA'!G187:G189,'Despeses ECONÒMICA'!G154,'Despeses ECONÒMICA'!G135:G136,'Despeses ECONÒMICA'!G98))</f>
        <v>-35094.48</v>
      </c>
      <c r="E20" s="28">
        <v>-954088.97</v>
      </c>
    </row>
    <row r="21" spans="2:6" ht="12.75">
      <c r="B21" s="122" t="s">
        <v>19</v>
      </c>
      <c r="C21" s="28">
        <v>0</v>
      </c>
      <c r="E21" s="28">
        <v>35027.58</v>
      </c>
      <c r="F21" s="28">
        <f>+E21+E20</f>
        <v>-919061.39</v>
      </c>
    </row>
    <row r="22" spans="2:5" ht="13.5" thickBot="1">
      <c r="B22" s="122"/>
      <c r="C22" s="28"/>
      <c r="E22" s="28"/>
    </row>
    <row r="23" spans="2:5" ht="13.5" thickBot="1">
      <c r="B23" s="23" t="s">
        <v>239</v>
      </c>
      <c r="C23" s="120">
        <f>+SUM(C5:C22)</f>
        <v>5692424.474157504</v>
      </c>
      <c r="E23" s="120">
        <f>+SUM(E5:E22)</f>
        <v>4840913.25</v>
      </c>
    </row>
    <row r="24" spans="3:5" ht="12.75">
      <c r="C24" s="28"/>
      <c r="E24" s="28"/>
    </row>
    <row r="25" spans="2:3" ht="12.75">
      <c r="B25" s="8" t="s">
        <v>238</v>
      </c>
      <c r="C25" s="28">
        <f>+C23*'[2]dades liquidacions'!$M$41</f>
        <v>-572193.4446348607</v>
      </c>
    </row>
    <row r="26" ht="13.5" thickBot="1"/>
    <row r="27" spans="2:3" ht="13.5" thickBot="1">
      <c r="B27" s="23" t="s">
        <v>233</v>
      </c>
      <c r="C27" s="120">
        <f>+SUM(C23:C26)</f>
        <v>5120231.029522643</v>
      </c>
    </row>
    <row r="29" spans="2:3" ht="12.75">
      <c r="B29" s="124" t="s">
        <v>234</v>
      </c>
      <c r="C29" s="125">
        <f>+E23-C27</f>
        <v>-279317.7795226434</v>
      </c>
    </row>
    <row r="31" spans="2:5" ht="12.75">
      <c r="B31" s="8" t="s">
        <v>235</v>
      </c>
      <c r="C31" s="28">
        <f>+'Ingressos ECO'!D11</f>
        <v>233157.5</v>
      </c>
      <c r="E31" s="8" t="s">
        <v>764</v>
      </c>
    </row>
    <row r="32" spans="2:5" ht="12.75">
      <c r="B32" s="8" t="s">
        <v>236</v>
      </c>
      <c r="C32" s="28">
        <f>-2312102.3+'Ingressos ECO'!D10</f>
        <v>219878.52000000002</v>
      </c>
      <c r="E32" s="28" t="s">
        <v>765</v>
      </c>
    </row>
    <row r="33" spans="3:5" ht="12.75">
      <c r="C33" s="114"/>
      <c r="E33" s="114"/>
    </row>
    <row r="34" spans="2:3" ht="12.75">
      <c r="B34" s="126" t="s">
        <v>237</v>
      </c>
      <c r="C34" s="127">
        <f>+SUM(C29:C32)</f>
        <v>173718.2404773566</v>
      </c>
    </row>
  </sheetData>
  <printOptions/>
  <pageMargins left="0.75" right="0.75" top="1" bottom="1" header="0" footer="0"/>
  <pageSetup orientation="portrait" paperSize="9"/>
  <ignoredErrors>
    <ignoredError sqref="C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C1:E31"/>
  <sheetViews>
    <sheetView zoomScale="80" zoomScaleNormal="80" workbookViewId="0" topLeftCell="A1">
      <selection activeCell="C1" sqref="C1:D31"/>
    </sheetView>
  </sheetViews>
  <sheetFormatPr defaultColWidth="11.421875" defaultRowHeight="12.75"/>
  <cols>
    <col min="1" max="1" width="12.28125" style="1" customWidth="1"/>
    <col min="2" max="2" width="12.421875" style="1" bestFit="1" customWidth="1"/>
    <col min="3" max="3" width="42.00390625" style="1" bestFit="1" customWidth="1"/>
    <col min="4" max="4" width="13.57421875" style="1" bestFit="1" customWidth="1"/>
    <col min="5" max="5" width="12.7109375" style="1" customWidth="1"/>
    <col min="6" max="16384" width="11.421875" style="1" customWidth="1"/>
  </cols>
  <sheetData>
    <row r="1" ht="12.75">
      <c r="D1" s="25" t="s">
        <v>308</v>
      </c>
    </row>
    <row r="2" spans="3:4" ht="12.75">
      <c r="C2" s="45" t="s">
        <v>310</v>
      </c>
      <c r="D2" s="86"/>
    </row>
    <row r="3" spans="3:4" ht="12.75">
      <c r="C3" s="29" t="s">
        <v>296</v>
      </c>
      <c r="D3" s="43">
        <f>+'RESUM CAPÍTOLS'!C8</f>
        <v>3596996.02</v>
      </c>
    </row>
    <row r="4" spans="3:4" ht="12.75">
      <c r="C4" s="29" t="s">
        <v>297</v>
      </c>
      <c r="D4" s="43">
        <f>+'RESUM CAPÍTOLS'!C9</f>
        <v>42241</v>
      </c>
    </row>
    <row r="5" spans="3:4" ht="12.75">
      <c r="C5" s="29" t="s">
        <v>298</v>
      </c>
      <c r="D5" s="43">
        <f>+'RESUM CAPÍTOLS'!C10</f>
        <v>1262877.2700000003</v>
      </c>
    </row>
    <row r="6" spans="3:4" ht="12.75">
      <c r="C6" s="29" t="s">
        <v>299</v>
      </c>
      <c r="D6" s="43">
        <f>+'RESUM CAPÍTOLS'!C11</f>
        <v>2401126.4699999997</v>
      </c>
    </row>
    <row r="7" spans="3:4" ht="12.75">
      <c r="C7" s="20" t="s">
        <v>300</v>
      </c>
      <c r="D7" s="44">
        <f>+'RESUM CAPÍTOLS'!C12</f>
        <v>78650.36</v>
      </c>
    </row>
    <row r="8" spans="3:4" ht="12.75">
      <c r="C8" s="19" t="s">
        <v>625</v>
      </c>
      <c r="D8" s="42">
        <f>+SUM(D3:D7)</f>
        <v>7381891.12</v>
      </c>
    </row>
    <row r="9" spans="3:4" ht="12.75">
      <c r="C9" s="45" t="s">
        <v>309</v>
      </c>
      <c r="D9" s="87"/>
    </row>
    <row r="10" spans="3:4" ht="12.75">
      <c r="C10" s="1" t="s">
        <v>301</v>
      </c>
      <c r="D10" s="18">
        <f>+'RESUM CAPÍTOLS'!E8</f>
        <v>2647378.6999999993</v>
      </c>
    </row>
    <row r="11" spans="3:4" ht="12.75">
      <c r="C11" s="1" t="s">
        <v>302</v>
      </c>
      <c r="D11" s="18">
        <f>+'RESUM CAPÍTOLS'!E9</f>
        <v>2944093.804157505</v>
      </c>
    </row>
    <row r="12" spans="3:4" ht="12.75">
      <c r="C12" s="20" t="s">
        <v>303</v>
      </c>
      <c r="D12" s="44">
        <f>+'RESUM CAPÍTOLS'!E11</f>
        <v>575112.16</v>
      </c>
    </row>
    <row r="13" spans="3:5" ht="12.75">
      <c r="C13" s="19" t="s">
        <v>625</v>
      </c>
      <c r="D13" s="42">
        <f>+SUM(D10:D12)</f>
        <v>6166584.664157504</v>
      </c>
      <c r="E13" s="18"/>
    </row>
    <row r="14" spans="3:4" ht="13.5" thickBot="1">
      <c r="C14" s="19" t="s">
        <v>311</v>
      </c>
      <c r="D14" s="42">
        <f>('Ingressos ECO'!D42+'Ingressos ECO'!D43+'Ingressos ECO'!D44)</f>
        <v>47310.8</v>
      </c>
    </row>
    <row r="15" spans="3:4" ht="13.5" thickBot="1">
      <c r="C15" s="46" t="s">
        <v>304</v>
      </c>
      <c r="D15" s="47">
        <f>+D8-D13+D14</f>
        <v>1262617.255842496</v>
      </c>
    </row>
    <row r="16" spans="3:4" ht="12.75">
      <c r="C16" s="1" t="s">
        <v>305</v>
      </c>
      <c r="D16" s="18">
        <f>+'RESUM CAPÍTOLS'!E10</f>
        <v>88395.74</v>
      </c>
    </row>
    <row r="17" spans="3:4" ht="13.5" thickBot="1">
      <c r="C17" s="1" t="s">
        <v>306</v>
      </c>
      <c r="D17" s="44">
        <f>+'RESUM CAPÍTOLS'!E21</f>
        <v>625915.7999999999</v>
      </c>
    </row>
    <row r="18" spans="3:4" ht="13.5" thickBot="1">
      <c r="C18" s="46" t="s">
        <v>307</v>
      </c>
      <c r="D18" s="47">
        <f>+D15-SUM(D16:D17)</f>
        <v>548305.715842496</v>
      </c>
    </row>
    <row r="19" ht="4.5" customHeight="1">
      <c r="D19" s="18"/>
    </row>
    <row r="20" spans="3:4" ht="12.75">
      <c r="C20" s="45" t="s">
        <v>312</v>
      </c>
      <c r="D20" s="86"/>
    </row>
    <row r="21" spans="3:4" ht="12.75">
      <c r="C21" s="14" t="s">
        <v>311</v>
      </c>
      <c r="D21" s="26">
        <f>-D14</f>
        <v>-47310.8</v>
      </c>
    </row>
    <row r="22" spans="3:4" ht="12.75">
      <c r="C22" s="29" t="s">
        <v>313</v>
      </c>
      <c r="D22" s="43">
        <f>+'RESUM CAPÍTOLS'!C15</f>
        <v>0</v>
      </c>
    </row>
    <row r="23" spans="3:4" ht="12.75">
      <c r="C23" s="20" t="s">
        <v>314</v>
      </c>
      <c r="D23" s="44">
        <f>+'RESUM CAPÍTOLS'!C16</f>
        <v>627400.9199999999</v>
      </c>
    </row>
    <row r="24" spans="3:4" ht="12.75">
      <c r="C24" s="19" t="s">
        <v>625</v>
      </c>
      <c r="D24" s="42">
        <f>+SUM(D21:D23)</f>
        <v>580090.1199999999</v>
      </c>
    </row>
    <row r="25" spans="3:4" ht="12.75">
      <c r="C25" s="45" t="s">
        <v>315</v>
      </c>
      <c r="D25" s="87"/>
    </row>
    <row r="26" spans="3:4" ht="12.75">
      <c r="C26" s="85" t="s">
        <v>316</v>
      </c>
      <c r="D26" s="18">
        <f>+'RESUM CAPÍTOLS'!E15</f>
        <v>1128395.8399999999</v>
      </c>
    </row>
    <row r="27" spans="3:4" ht="12.75">
      <c r="C27" s="20" t="s">
        <v>664</v>
      </c>
      <c r="D27" s="44">
        <f>+'RESUM CAPÍTOLS'!E16</f>
        <v>0</v>
      </c>
    </row>
    <row r="28" spans="3:4" ht="13.5" thickBot="1">
      <c r="C28" s="19" t="s">
        <v>625</v>
      </c>
      <c r="D28" s="42">
        <f>+D26+D27</f>
        <v>1128395.8399999999</v>
      </c>
    </row>
    <row r="29" spans="3:4" ht="13.5" thickBot="1">
      <c r="C29" s="46" t="s">
        <v>317</v>
      </c>
      <c r="D29" s="47">
        <f>+D24-D28</f>
        <v>-548305.72</v>
      </c>
    </row>
    <row r="30" ht="3" customHeight="1" thickBot="1">
      <c r="D30" s="18"/>
    </row>
    <row r="31" spans="3:4" ht="13.5" thickBot="1">
      <c r="C31" s="48" t="s">
        <v>251</v>
      </c>
      <c r="D31" s="49">
        <f>+D18+D29</f>
        <v>-0.004157503950409591</v>
      </c>
    </row>
  </sheetData>
  <printOptions/>
  <pageMargins left="0.27" right="0.67" top="0.55" bottom="0.4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bernat</dc:creator>
  <cp:keywords/>
  <dc:description/>
  <cp:lastModifiedBy>bernat</cp:lastModifiedBy>
  <cp:lastPrinted>2015-03-11T17:21:06Z</cp:lastPrinted>
  <dcterms:created xsi:type="dcterms:W3CDTF">2013-03-18T09:19:22Z</dcterms:created>
  <dcterms:modified xsi:type="dcterms:W3CDTF">2015-04-07T15:15:15Z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